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rriscountydeptofed-my.sharepoint.com/personal/jbermea_hcde-texas_org/Documents/Desktop/Business Services/Website Postings/Amendments/"/>
    </mc:Choice>
  </mc:AlternateContent>
  <xr:revisionPtr revIDLastSave="0" documentId="8_{4E74C58E-5F71-46A3-ADF4-6A5C29E346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2" r:id="rId1"/>
    <sheet name="General Fund" sheetId="7" r:id="rId2"/>
    <sheet name="Fund Balance Recap" sheetId="17" r:id="rId3"/>
    <sheet name="Special Revenue Funds" sheetId="16" r:id="rId4"/>
    <sheet name="Debt Service Fund" sheetId="20" r:id="rId5"/>
    <sheet name="Capital Funds" sheetId="18" r:id="rId6"/>
    <sheet name="700-799" sheetId="19" r:id="rId7"/>
  </sheets>
  <definedNames>
    <definedName name="_xlnm._FilterDatabase" localSheetId="3" hidden="1">'Special Revenue Funds'!$Q$8:$S$8</definedName>
    <definedName name="Check13" localSheetId="0">Sheet1!#REF!</definedName>
    <definedName name="Check15" localSheetId="0">Sheet1!#REF!</definedName>
    <definedName name="_xlnm.Print_Area" localSheetId="2">'Fund Balance Recap'!$A$1:$M$74</definedName>
    <definedName name="_xlnm.Print_Area" localSheetId="1">'General Fund'!$B$1:$L$127</definedName>
    <definedName name="_xlnm.Print_Area" localSheetId="0">Sheet1!$B$5:$I$75</definedName>
    <definedName name="_xlnm.Print_Area" localSheetId="3">'Special Revenue Funds'!$B$1:$M$136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6" l="1"/>
  <c r="G12" i="16"/>
  <c r="D23" i="18"/>
  <c r="D15" i="18"/>
  <c r="J14" i="18"/>
  <c r="H14" i="18"/>
  <c r="G32" i="16"/>
  <c r="E32" i="16"/>
  <c r="I38" i="16"/>
  <c r="H38" i="16"/>
  <c r="G38" i="16"/>
  <c r="E38" i="16"/>
  <c r="I37" i="16"/>
  <c r="E108" i="16"/>
  <c r="I89" i="16"/>
  <c r="I88" i="16"/>
  <c r="D52" i="7" l="1"/>
  <c r="D49" i="7"/>
  <c r="D14" i="7" l="1"/>
  <c r="D108" i="7"/>
  <c r="D82" i="7"/>
  <c r="I42" i="16" l="1"/>
  <c r="F52" i="16"/>
  <c r="G52" i="16"/>
  <c r="H52" i="16"/>
  <c r="D117" i="7"/>
  <c r="D53" i="7"/>
  <c r="D34" i="7"/>
  <c r="C19" i="22"/>
  <c r="D19" i="22"/>
  <c r="E19" i="22"/>
  <c r="F19" i="22"/>
  <c r="C52" i="22"/>
  <c r="D52" i="22"/>
  <c r="F52" i="22"/>
  <c r="C63" i="22"/>
  <c r="F63" i="22"/>
  <c r="C75" i="22"/>
  <c r="D75" i="22"/>
  <c r="E75" i="22"/>
  <c r="F75" i="22"/>
  <c r="C86" i="22"/>
  <c r="D86" i="22"/>
  <c r="E86" i="22"/>
  <c r="F86" i="22"/>
  <c r="E52" i="22" l="1"/>
  <c r="D63" i="22"/>
  <c r="E63" i="22"/>
  <c r="H90" i="17"/>
  <c r="L90" i="17" s="1"/>
  <c r="D89" i="17"/>
  <c r="H89" i="17" s="1"/>
  <c r="L89" i="17" s="1"/>
  <c r="F88" i="17"/>
  <c r="H88" i="17" s="1"/>
  <c r="L88" i="17" s="1"/>
  <c r="D88" i="17"/>
  <c r="H87" i="17"/>
  <c r="L87" i="17" s="1"/>
  <c r="F86" i="17"/>
  <c r="F92" i="17" s="1"/>
  <c r="D86" i="17"/>
  <c r="D92" i="17" s="1"/>
  <c r="L85" i="17"/>
  <c r="H19" i="17"/>
  <c r="H20" i="17"/>
  <c r="H21" i="17"/>
  <c r="H22" i="17"/>
  <c r="H23" i="17"/>
  <c r="H24" i="17"/>
  <c r="H25" i="17"/>
  <c r="H35" i="7"/>
  <c r="E19" i="16"/>
  <c r="E14" i="16" s="1"/>
  <c r="H86" i="17" l="1"/>
  <c r="H14" i="20"/>
  <c r="D15" i="7"/>
  <c r="H92" i="17" l="1"/>
  <c r="L86" i="17"/>
  <c r="L92" i="17" s="1"/>
  <c r="J22" i="19"/>
  <c r="J11" i="19"/>
  <c r="J15" i="18"/>
  <c r="K95" i="16"/>
  <c r="J34" i="7"/>
  <c r="J62" i="7" l="1"/>
  <c r="J14" i="7"/>
  <c r="I99" i="16" l="1"/>
  <c r="K29" i="16"/>
  <c r="I25" i="16"/>
  <c r="I26" i="16"/>
  <c r="I44" i="16"/>
  <c r="I47" i="16"/>
  <c r="I50" i="16"/>
  <c r="I51" i="16"/>
  <c r="J19" i="7"/>
  <c r="I43" i="16" l="1"/>
  <c r="H13" i="19"/>
  <c r="H15" i="18" l="1"/>
  <c r="H17" i="18"/>
  <c r="H18" i="18"/>
  <c r="K12" i="16" l="1"/>
  <c r="K14" i="16"/>
  <c r="H69" i="17" l="1"/>
  <c r="I100" i="16" l="1"/>
  <c r="J23" i="18"/>
  <c r="H53" i="7" l="1"/>
  <c r="I105" i="16" l="1"/>
  <c r="I13" i="16" l="1"/>
  <c r="K93" i="16"/>
  <c r="I91" i="16" l="1"/>
  <c r="I46" i="16"/>
  <c r="I106" i="16" l="1"/>
  <c r="I30" i="16"/>
  <c r="I114" i="16"/>
  <c r="I127" i="16"/>
  <c r="I96" i="16" l="1"/>
  <c r="I97" i="16"/>
  <c r="G79" i="16" l="1"/>
  <c r="E79" i="16"/>
  <c r="G83" i="16"/>
  <c r="I77" i="16" l="1"/>
  <c r="I79" i="16" s="1"/>
  <c r="H16" i="18" l="1"/>
  <c r="I49" i="16"/>
  <c r="I45" i="16" l="1"/>
  <c r="I60" i="16"/>
  <c r="I59" i="16"/>
  <c r="I58" i="16"/>
  <c r="E83" i="16"/>
  <c r="I48" i="16"/>
  <c r="E52" i="16" l="1"/>
  <c r="I52" i="16"/>
  <c r="G15" i="16"/>
  <c r="I29" i="16"/>
  <c r="G129" i="16"/>
  <c r="G62" i="16"/>
  <c r="G108" i="16" l="1"/>
  <c r="E15" i="16"/>
  <c r="I113" i="16" l="1"/>
  <c r="E129" i="16"/>
  <c r="I82" i="16"/>
  <c r="I83" i="16" s="1"/>
  <c r="E62" i="16"/>
  <c r="I126" i="16"/>
  <c r="I125" i="16"/>
  <c r="I124" i="16"/>
  <c r="I123" i="16"/>
  <c r="I120" i="16"/>
  <c r="I118" i="16"/>
  <c r="I115" i="16"/>
  <c r="I57" i="16"/>
  <c r="I56" i="16"/>
  <c r="I55" i="16"/>
  <c r="I119" i="16"/>
  <c r="I122" i="16"/>
  <c r="D120" i="7"/>
  <c r="D109" i="7"/>
  <c r="D110" i="7" s="1"/>
  <c r="H113" i="7"/>
  <c r="A4" i="18"/>
  <c r="I62" i="16" l="1"/>
  <c r="D121" i="7"/>
  <c r="E20" i="16" l="1"/>
  <c r="I101" i="16"/>
  <c r="E21" i="16" l="1"/>
  <c r="I98" i="16"/>
  <c r="I18" i="16"/>
  <c r="H54" i="7" l="1"/>
  <c r="I19" i="16" l="1"/>
  <c r="F46" i="17" l="1"/>
  <c r="H13" i="17" l="1"/>
  <c r="H12" i="17"/>
  <c r="I90" i="16" l="1"/>
  <c r="I104" i="16" l="1"/>
  <c r="I103" i="16"/>
  <c r="I95" i="16"/>
  <c r="I102" i="16"/>
  <c r="I107" i="16"/>
  <c r="D24" i="18"/>
  <c r="D19" i="18"/>
  <c r="E131" i="16" l="1"/>
  <c r="I112" i="16" l="1"/>
  <c r="I27" i="16"/>
  <c r="I28" i="16" l="1"/>
  <c r="I32" i="16" s="1"/>
  <c r="I31" i="16"/>
  <c r="I14" i="16" l="1"/>
  <c r="I12" i="16"/>
  <c r="D17" i="17"/>
  <c r="D46" i="17" s="1"/>
  <c r="H11" i="17"/>
  <c r="H14" i="17"/>
  <c r="H15" i="17"/>
  <c r="H16" i="17"/>
  <c r="H18" i="17"/>
  <c r="I87" i="16"/>
  <c r="H44" i="17"/>
  <c r="I92" i="16"/>
  <c r="I94" i="16"/>
  <c r="I117" i="16"/>
  <c r="H88" i="7"/>
  <c r="H87" i="7"/>
  <c r="H31" i="17"/>
  <c r="H29" i="17"/>
  <c r="H28" i="17"/>
  <c r="H59" i="7"/>
  <c r="H115" i="7"/>
  <c r="H14" i="19"/>
  <c r="I128" i="16"/>
  <c r="H15" i="7"/>
  <c r="H51" i="7"/>
  <c r="I121" i="16"/>
  <c r="L74" i="17"/>
  <c r="I86" i="16"/>
  <c r="I93" i="16"/>
  <c r="I116" i="16"/>
  <c r="F24" i="18"/>
  <c r="J24" i="18" s="1"/>
  <c r="H23" i="18"/>
  <c r="H22" i="7"/>
  <c r="H58" i="17"/>
  <c r="H68" i="17"/>
  <c r="L46" i="17"/>
  <c r="H36" i="17"/>
  <c r="H37" i="17"/>
  <c r="H38" i="17"/>
  <c r="H41" i="17"/>
  <c r="H24" i="7"/>
  <c r="B70" i="7"/>
  <c r="H25" i="7"/>
  <c r="H26" i="7"/>
  <c r="H27" i="7"/>
  <c r="H28" i="7"/>
  <c r="H20" i="20"/>
  <c r="H21" i="20"/>
  <c r="H22" i="20"/>
  <c r="H23" i="20"/>
  <c r="H19" i="20"/>
  <c r="F24" i="20"/>
  <c r="D24" i="20"/>
  <c r="F16" i="20"/>
  <c r="D16" i="20"/>
  <c r="H15" i="20"/>
  <c r="H13" i="20"/>
  <c r="A4" i="20"/>
  <c r="F25" i="19"/>
  <c r="F18" i="19"/>
  <c r="F15" i="19"/>
  <c r="F20" i="19" s="1"/>
  <c r="F19" i="18"/>
  <c r="J19" i="18" s="1"/>
  <c r="H23" i="19"/>
  <c r="H24" i="19"/>
  <c r="H22" i="19"/>
  <c r="D25" i="19"/>
  <c r="H17" i="19"/>
  <c r="H18" i="19" s="1"/>
  <c r="D18" i="19"/>
  <c r="H12" i="19"/>
  <c r="H11" i="19"/>
  <c r="A4" i="19"/>
  <c r="H13" i="18"/>
  <c r="H108" i="7"/>
  <c r="H107" i="7"/>
  <c r="H95" i="7"/>
  <c r="H50" i="7"/>
  <c r="G20" i="16"/>
  <c r="H61" i="7"/>
  <c r="I17" i="16"/>
  <c r="H117" i="7"/>
  <c r="H39" i="17"/>
  <c r="H34" i="17"/>
  <c r="H32" i="17"/>
  <c r="H59" i="17"/>
  <c r="F55" i="17"/>
  <c r="H26" i="17"/>
  <c r="H83" i="7"/>
  <c r="F71" i="17"/>
  <c r="H116" i="7"/>
  <c r="H46" i="7"/>
  <c r="H47" i="7"/>
  <c r="H48" i="7"/>
  <c r="H49" i="7"/>
  <c r="H57" i="7"/>
  <c r="H58" i="7"/>
  <c r="H56" i="7"/>
  <c r="H60" i="7"/>
  <c r="H62" i="7"/>
  <c r="H18" i="7"/>
  <c r="H94" i="7"/>
  <c r="H97" i="7"/>
  <c r="F20" i="7"/>
  <c r="H42" i="17"/>
  <c r="G131" i="16"/>
  <c r="I36" i="16"/>
  <c r="H98" i="7"/>
  <c r="H92" i="7"/>
  <c r="H99" i="7"/>
  <c r="H100" i="7"/>
  <c r="D71" i="17"/>
  <c r="F61" i="17"/>
  <c r="D61" i="17"/>
  <c r="H60" i="17"/>
  <c r="H64" i="17"/>
  <c r="B68" i="16"/>
  <c r="D55" i="17"/>
  <c r="H54" i="17"/>
  <c r="H34" i="7"/>
  <c r="H40" i="17"/>
  <c r="H70" i="17"/>
  <c r="H43" i="17"/>
  <c r="H101" i="7"/>
  <c r="H102" i="7"/>
  <c r="H104" i="7"/>
  <c r="H103" i="7"/>
  <c r="H67" i="17"/>
  <c r="D20" i="7"/>
  <c r="D29" i="7"/>
  <c r="D37" i="7"/>
  <c r="H82" i="7"/>
  <c r="B4" i="16"/>
  <c r="B69" i="16" s="1"/>
  <c r="F29" i="7"/>
  <c r="F37" i="7"/>
  <c r="F109" i="7"/>
  <c r="F120" i="7"/>
  <c r="A4" i="17"/>
  <c r="H35" i="17"/>
  <c r="H23" i="7"/>
  <c r="H114" i="7"/>
  <c r="H53" i="17"/>
  <c r="H65" i="17"/>
  <c r="H118" i="7"/>
  <c r="H111" i="7"/>
  <c r="H112" i="7"/>
  <c r="H119" i="7"/>
  <c r="H86" i="7"/>
  <c r="H89" i="7"/>
  <c r="H90" i="7"/>
  <c r="H91" i="7"/>
  <c r="H80" i="7"/>
  <c r="H17" i="7"/>
  <c r="H33" i="7"/>
  <c r="H36" i="7"/>
  <c r="H27" i="17"/>
  <c r="H30" i="17"/>
  <c r="H33" i="17"/>
  <c r="H45" i="17"/>
  <c r="H45" i="7"/>
  <c r="H13" i="7"/>
  <c r="H19" i="7"/>
  <c r="H14" i="7"/>
  <c r="H16" i="7"/>
  <c r="H43" i="7"/>
  <c r="H42" i="7"/>
  <c r="H77" i="7"/>
  <c r="H105" i="7"/>
  <c r="H79" i="7"/>
  <c r="B69" i="7"/>
  <c r="H85" i="7"/>
  <c r="H44" i="7"/>
  <c r="H78" i="7"/>
  <c r="H81" i="7"/>
  <c r="H66" i="17"/>
  <c r="J16" i="20" l="1"/>
  <c r="F28" i="20"/>
  <c r="J29" i="7"/>
  <c r="H61" i="17"/>
  <c r="F28" i="18"/>
  <c r="D74" i="17"/>
  <c r="I20" i="16"/>
  <c r="I15" i="16"/>
  <c r="H17" i="17"/>
  <c r="H46" i="17" s="1"/>
  <c r="H73" i="17" s="1"/>
  <c r="H55" i="17"/>
  <c r="H71" i="17"/>
  <c r="H19" i="18"/>
  <c r="H24" i="18"/>
  <c r="D28" i="18"/>
  <c r="J25" i="19"/>
  <c r="J18" i="19"/>
  <c r="H24" i="20"/>
  <c r="H16" i="20"/>
  <c r="D28" i="20"/>
  <c r="D31" i="7"/>
  <c r="D38" i="7" s="1"/>
  <c r="D125" i="7" s="1"/>
  <c r="H29" i="7"/>
  <c r="F121" i="7"/>
  <c r="H37" i="7"/>
  <c r="H120" i="7"/>
  <c r="H25" i="19"/>
  <c r="H15" i="19"/>
  <c r="H20" i="19" s="1"/>
  <c r="L20" i="19" s="1"/>
  <c r="K38" i="16"/>
  <c r="I129" i="16"/>
  <c r="K52" i="16"/>
  <c r="G21" i="16"/>
  <c r="F31" i="7"/>
  <c r="F38" i="7" s="1"/>
  <c r="J20" i="7"/>
  <c r="F29" i="19"/>
  <c r="H20" i="7"/>
  <c r="H52" i="7"/>
  <c r="J37" i="7"/>
  <c r="J24" i="20"/>
  <c r="D15" i="19"/>
  <c r="D20" i="19" s="1"/>
  <c r="H30" i="7"/>
  <c r="H109" i="7" l="1"/>
  <c r="I21" i="16"/>
  <c r="H28" i="18"/>
  <c r="H28" i="20"/>
  <c r="H74" i="17"/>
  <c r="J38" i="7"/>
  <c r="H121" i="7"/>
  <c r="H29" i="19"/>
  <c r="F74" i="17"/>
  <c r="J31" i="7"/>
  <c r="H31" i="7"/>
  <c r="H38" i="7" s="1"/>
  <c r="F125" i="7"/>
  <c r="K15" i="16"/>
  <c r="J109" i="7"/>
  <c r="J15" i="19"/>
  <c r="H125" i="7" l="1"/>
  <c r="D29" i="19"/>
  <c r="J20" i="19"/>
  <c r="J121" i="7"/>
  <c r="K21" i="16"/>
  <c r="E135" i="16" l="1"/>
  <c r="K108" i="16"/>
  <c r="K62" i="16" l="1"/>
  <c r="K32" i="16"/>
  <c r="G135" i="16"/>
  <c r="K131" i="16" l="1"/>
  <c r="I108" i="16"/>
  <c r="I131" i="16"/>
  <c r="I135" i="16"/>
</calcChain>
</file>

<file path=xl/sharedStrings.xml><?xml version="1.0" encoding="utf-8"?>
<sst xmlns="http://schemas.openxmlformats.org/spreadsheetml/2006/main" count="609" uniqueCount="400">
  <si>
    <t>Board of Trustees</t>
  </si>
  <si>
    <t>Superintendent's Office</t>
  </si>
  <si>
    <t>Human Resources</t>
  </si>
  <si>
    <t xml:space="preserve"> </t>
  </si>
  <si>
    <t>HARRIS COUNTY DEPARTMENT OF EDUCATION</t>
  </si>
  <si>
    <t>Other Resources</t>
  </si>
  <si>
    <t>Other Uses</t>
  </si>
  <si>
    <t>Total Appropriations &amp; Other Uses:</t>
  </si>
  <si>
    <t>APPROPRIATIONS &amp; OTHER USES</t>
  </si>
  <si>
    <t>ESTIMATED REVENUES &amp; OTHER RESOURCES</t>
  </si>
  <si>
    <t>Total Estimated Revenues:</t>
  </si>
  <si>
    <t>Total Appropriations:</t>
  </si>
  <si>
    <t>Total Other Uses:</t>
  </si>
  <si>
    <t>Excess/(Deficiency) Estimated Revenues</t>
  </si>
  <si>
    <t>Appropriations &amp; Other Uses:</t>
  </si>
  <si>
    <t>Fed Head Start</t>
  </si>
  <si>
    <t>Fed Head Start Training Funds</t>
  </si>
  <si>
    <t>Appropriations</t>
  </si>
  <si>
    <t>- Continued on next page -</t>
  </si>
  <si>
    <t>&amp; Other Resources Over/(Under)</t>
  </si>
  <si>
    <t>098</t>
  </si>
  <si>
    <t>001</t>
  </si>
  <si>
    <t>Total Other Resources:</t>
  </si>
  <si>
    <t>Revenues</t>
  </si>
  <si>
    <t>Total Estimated Revenues &amp;                                           Other Resources:</t>
  </si>
  <si>
    <t>Appropriations, Continued</t>
  </si>
  <si>
    <t>Business Support Services</t>
  </si>
  <si>
    <t>Local Customer Fees/Charges</t>
  </si>
  <si>
    <t>Local Investment Earnings</t>
  </si>
  <si>
    <t>Total Local Revenues:</t>
  </si>
  <si>
    <t>Total State Revenues:</t>
  </si>
  <si>
    <t>Local Miscellaneous Revenues</t>
  </si>
  <si>
    <t>Total Adult Education:</t>
  </si>
  <si>
    <t>Total CASE:</t>
  </si>
  <si>
    <t>Total Head Start:</t>
  </si>
  <si>
    <t>Fed ABE Regular</t>
  </si>
  <si>
    <t>FUND BALANCE RECAP</t>
  </si>
  <si>
    <t>Employee Retirement Leave Fund</t>
  </si>
  <si>
    <t>Insurance Deductibles</t>
  </si>
  <si>
    <t>Federal Grants Indirect Cost</t>
  </si>
  <si>
    <t>* Refer to the detail fund balance information on the following page.</t>
  </si>
  <si>
    <t>Investment in Inventory, September 1</t>
  </si>
  <si>
    <t>Transfers In-Retirement Leave Fund 190</t>
  </si>
  <si>
    <t>Total Fund Balance Appropriations:</t>
  </si>
  <si>
    <t>Local Program Revenues</t>
  </si>
  <si>
    <t>State Program Revenues</t>
  </si>
  <si>
    <t>Federal Program Revenues</t>
  </si>
  <si>
    <t>Fed/Local After School Partnership</t>
  </si>
  <si>
    <t>Fed ABE EL/Civics</t>
  </si>
  <si>
    <t>Transfer In-CASE After School Program</t>
  </si>
  <si>
    <t>Excess/(Def) Estimated Revenues</t>
  </si>
  <si>
    <t>Assets Replacement Schedule</t>
  </si>
  <si>
    <t>Bilingual Education</t>
  </si>
  <si>
    <t>English Language Arts</t>
  </si>
  <si>
    <t>Math</t>
  </si>
  <si>
    <t>Science</t>
  </si>
  <si>
    <t>Social Studies</t>
  </si>
  <si>
    <t>Speaker Series</t>
  </si>
  <si>
    <t>Special Education</t>
  </si>
  <si>
    <t>Professional Development</t>
  </si>
  <si>
    <t>Early Childhood Winter Conference</t>
  </si>
  <si>
    <t>Center for Safe &amp; Secure Schools (CSSS)</t>
  </si>
  <si>
    <t>Department Wide</t>
  </si>
  <si>
    <t>Technology Support Services</t>
  </si>
  <si>
    <t>Building and Vehicle Replacement Schedule</t>
  </si>
  <si>
    <t>Local Construction Fund 170</t>
  </si>
  <si>
    <t>Purchasing Support Services</t>
  </si>
  <si>
    <t>Records Management Services</t>
  </si>
  <si>
    <t>Local HCTO Tax Collection Fees</t>
  </si>
  <si>
    <t>Loc Head Start In-Kind Matching</t>
  </si>
  <si>
    <t>Local Property Tax Rev-Current</t>
  </si>
  <si>
    <t>Local Property Tax Rev-Del, P&amp;I</t>
  </si>
  <si>
    <t>Transfer-DW to Lease Debt Svc Fund 599</t>
  </si>
  <si>
    <t xml:space="preserve">* Grant periods often differ from the HCDE fiscal year (September 1-August 31).  </t>
  </si>
  <si>
    <t>Adult Education Program</t>
  </si>
  <si>
    <t>GRANT                                     PERIOD *</t>
  </si>
  <si>
    <t>APPROVED                                BUDGET</t>
  </si>
  <si>
    <t>INCREASE/                           (DECREASE)</t>
  </si>
  <si>
    <t>APPROPRIATED YEAR-TO-DATE</t>
  </si>
  <si>
    <t>ESTIMATED BALANCE</t>
  </si>
  <si>
    <t>TOTAL APPROPRIATED</t>
  </si>
  <si>
    <t>PERCENT CHANGE</t>
  </si>
  <si>
    <t>AMENDED BUDGET</t>
  </si>
  <si>
    <t>APPROVED BUDGET</t>
  </si>
  <si>
    <t>INCREASE/  (DECREASE)</t>
  </si>
  <si>
    <t>Local Grants</t>
  </si>
  <si>
    <t>Adult Education Local</t>
  </si>
  <si>
    <t xml:space="preserve">Department Wide (DW)  </t>
  </si>
  <si>
    <t>Construction Services</t>
  </si>
  <si>
    <t>Scholastic Arts</t>
  </si>
  <si>
    <t>Special Schools Administration</t>
  </si>
  <si>
    <t>State TEA Employee Portion Health Ins</t>
  </si>
  <si>
    <t>State TRS On Behalf Matching</t>
  </si>
  <si>
    <t>Transfer-DW to CASE After School Fund 288</t>
  </si>
  <si>
    <t>Division Distribution</t>
  </si>
  <si>
    <t>TOTAL APPROPRIATIONS FROM FUND BALANCE</t>
  </si>
  <si>
    <t>Estimated Total Fund Balance, General Fund:</t>
  </si>
  <si>
    <t>Various-Assets Replacement Schedule</t>
  </si>
  <si>
    <t xml:space="preserve">  </t>
  </si>
  <si>
    <t xml:space="preserve">SEPTEMBER 1            </t>
  </si>
  <si>
    <t>State Revenue Indirect Cost</t>
  </si>
  <si>
    <t>(Unaudited)</t>
  </si>
  <si>
    <t>QZAB Bond Payment</t>
  </si>
  <si>
    <t>QZAB Project</t>
  </si>
  <si>
    <t>Records Management</t>
  </si>
  <si>
    <t>PFC Lease Payment</t>
  </si>
  <si>
    <t>Insurance Recovery</t>
  </si>
  <si>
    <t>Unemployment Liability</t>
  </si>
  <si>
    <t>Head Start</t>
  </si>
  <si>
    <t>Nonspendable Fund Balance</t>
  </si>
  <si>
    <t>Total Nonspendable Fund Balance</t>
  </si>
  <si>
    <t>Committed Fund Balance</t>
  </si>
  <si>
    <t>Total Committed Fund Balance</t>
  </si>
  <si>
    <t>Total Unassigned Fund Balance</t>
  </si>
  <si>
    <t>Assigned Fund Balance</t>
  </si>
  <si>
    <t>Total Assigned Fund Balance</t>
  </si>
  <si>
    <t xml:space="preserve">Non-Spendable </t>
  </si>
  <si>
    <t xml:space="preserve">Restricted  </t>
  </si>
  <si>
    <t xml:space="preserve">Committed </t>
  </si>
  <si>
    <t xml:space="preserve">Assigned </t>
  </si>
  <si>
    <t xml:space="preserve">Unassigned </t>
  </si>
  <si>
    <t xml:space="preserve">Total Fund Balance </t>
  </si>
  <si>
    <t>Description</t>
  </si>
  <si>
    <t>Appropriated YTD</t>
  </si>
  <si>
    <t>State ECI Lease Revenues</t>
  </si>
  <si>
    <t>Loc Houston Endowment</t>
  </si>
  <si>
    <t>Total Alternative Certification Program:</t>
  </si>
  <si>
    <t>Head Start Program</t>
  </si>
  <si>
    <t>APPROPRIATIONS &amp; OTHER USES (CONTINUED)</t>
  </si>
  <si>
    <t>State Indirect Cost-TEA</t>
  </si>
  <si>
    <t xml:space="preserve">Retirement Leave Benefits </t>
  </si>
  <si>
    <t>Early Childhood Intervention Funding</t>
  </si>
  <si>
    <t>ECI Local</t>
  </si>
  <si>
    <t>Building &amp; Vehicle Replacement</t>
  </si>
  <si>
    <t>Research &amp; Evaluation Institute</t>
  </si>
  <si>
    <t>APPROPRIATED FROM VARIOUS CATEGORIES</t>
  </si>
  <si>
    <t>Local Grants-Indirect Cost</t>
  </si>
  <si>
    <t>Center for Safe &amp; Secure Schools</t>
  </si>
  <si>
    <t>Preschool Preparedness Initiative Program</t>
  </si>
  <si>
    <t>Transfer-DW to QZAB Payment-Debt Svc Fund 599</t>
  </si>
  <si>
    <t>Employee Courtesy Committee</t>
  </si>
  <si>
    <t>External Relations-Local</t>
  </si>
  <si>
    <t>Fed Early Head Start Training &amp; TA</t>
  </si>
  <si>
    <t>Assistant Superintendent-Academic Support</t>
  </si>
  <si>
    <t>Capital Projects</t>
  </si>
  <si>
    <t>Transfers In - Choice Partners</t>
  </si>
  <si>
    <t>Facilities Support Services</t>
  </si>
  <si>
    <t>Loc Hogg Foundation</t>
  </si>
  <si>
    <t>Fed Early Head Start Operating</t>
  </si>
  <si>
    <t>Educator Certification and Professional Advancement</t>
  </si>
  <si>
    <t>Assistant Superintendent-Education and Enrichment</t>
  </si>
  <si>
    <t>Communications</t>
  </si>
  <si>
    <t>Client Engagement</t>
  </si>
  <si>
    <t>School Based Therapy Services</t>
  </si>
  <si>
    <t>Academic and Behavior School East</t>
  </si>
  <si>
    <t>Academic and Behavior School West</t>
  </si>
  <si>
    <t xml:space="preserve">Special Schools  </t>
  </si>
  <si>
    <t>Highpoint East School</t>
  </si>
  <si>
    <t>The Center for Afterschool, Summer and Expanded Learning (CASE)</t>
  </si>
  <si>
    <t xml:space="preserve">State Indirect Cost  </t>
  </si>
  <si>
    <t>Teaching and Learning Center</t>
  </si>
  <si>
    <t>Head Start - Local</t>
  </si>
  <si>
    <t xml:space="preserve">      Digital Learning &amp; Instructional Learning</t>
  </si>
  <si>
    <t xml:space="preserve">   Digital Education and Innovation</t>
  </si>
  <si>
    <t xml:space="preserve">Transfer-DW to Retirement Leave Fund </t>
  </si>
  <si>
    <t>Local Construction</t>
  </si>
  <si>
    <t>Prepaid Items</t>
  </si>
  <si>
    <t xml:space="preserve">  Issuance of Bonds</t>
  </si>
  <si>
    <t xml:space="preserve">  Transfers In</t>
  </si>
  <si>
    <t>Funding Sources</t>
  </si>
  <si>
    <t>Total Funding Sources:</t>
  </si>
  <si>
    <t>Other Funding Sources</t>
  </si>
  <si>
    <t>Revenues:</t>
  </si>
  <si>
    <t xml:space="preserve">     Customer Fees</t>
  </si>
  <si>
    <t xml:space="preserve">     Other Local Revenues</t>
  </si>
  <si>
    <t xml:space="preserve">  Workers Comp Contributions</t>
  </si>
  <si>
    <t xml:space="preserve">     Interdepartmental Revenues</t>
  </si>
  <si>
    <t>Total Revenues &amp; Other Resources</t>
  </si>
  <si>
    <t>Total Revenues &amp; Funding Sources:</t>
  </si>
  <si>
    <t xml:space="preserve">     Choice Partners</t>
  </si>
  <si>
    <t xml:space="preserve">     ISF-Workers Compensation</t>
  </si>
  <si>
    <t xml:space="preserve">     ISF-Facilities</t>
  </si>
  <si>
    <t>AMENDMENT NO.</t>
  </si>
  <si>
    <t xml:space="preserve">  Transfers In - PFC Lease</t>
  </si>
  <si>
    <t xml:space="preserve">  Transfers In - Debt Svc-QZAB</t>
  </si>
  <si>
    <t xml:space="preserve">Page 7 of 8 </t>
  </si>
  <si>
    <t xml:space="preserve">Page 8 of 8 </t>
  </si>
  <si>
    <t>Page 6 of 8</t>
  </si>
  <si>
    <t>Page 4 of 8</t>
  </si>
  <si>
    <t>Page 3 of 8</t>
  </si>
  <si>
    <t>Page 1 of 8</t>
  </si>
  <si>
    <t>Page 2 of 8</t>
  </si>
  <si>
    <t xml:space="preserve">     Bond Principal-Lease</t>
  </si>
  <si>
    <t xml:space="preserve">     Principal Maint Tax Note</t>
  </si>
  <si>
    <t xml:space="preserve">     Principal QZAB</t>
  </si>
  <si>
    <t xml:space="preserve">     Int Pymt Expense-Lease</t>
  </si>
  <si>
    <t xml:space="preserve">     Interest Exp-MTN &amp; QZAB</t>
  </si>
  <si>
    <t xml:space="preserve">Local Construction </t>
  </si>
  <si>
    <t>Retirement Leave Fund 199</t>
  </si>
  <si>
    <r>
      <t>Fed 21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Century CLC-Cycle IX</t>
    </r>
  </si>
  <si>
    <t>State TRS On Behalf Payments</t>
  </si>
  <si>
    <t>State TEA Employee Portion Health Insurance</t>
  </si>
  <si>
    <t>State TEA Supplemental Compensation</t>
  </si>
  <si>
    <t>Center for Afterschool, Summer and Expanded Learning</t>
  </si>
  <si>
    <t>Division Wide</t>
  </si>
  <si>
    <t>Resource Development - Internal Grant Services</t>
  </si>
  <si>
    <t>City of Houston City Connections Program</t>
  </si>
  <si>
    <t>Bond Payments</t>
  </si>
  <si>
    <t>Purchasing</t>
  </si>
  <si>
    <t>Loc Early Head Start In-Kind</t>
  </si>
  <si>
    <t>Proposed</t>
  </si>
  <si>
    <t>Budget Amendment</t>
  </si>
  <si>
    <t>Previous APPROPRIATED Approved FROM UNASSIGNED</t>
  </si>
  <si>
    <t>New Program Initiative</t>
  </si>
  <si>
    <t>Workforce Development</t>
  </si>
  <si>
    <t>PROPOSED</t>
  </si>
  <si>
    <t>Page 5 of 8</t>
  </si>
  <si>
    <t>Building Purchase, Construction, Improvements</t>
  </si>
  <si>
    <t xml:space="preserve">DECREASES </t>
  </si>
  <si>
    <t xml:space="preserve">INCREASES </t>
  </si>
  <si>
    <t xml:space="preserve">Total SPECIAL REVENUE FUND: </t>
  </si>
  <si>
    <t>SPECIAL REVENUE FUND</t>
  </si>
  <si>
    <t>Total Net Change</t>
  </si>
  <si>
    <t>Changes 
Impacting F/Bal</t>
  </si>
  <si>
    <t>Changes to
Appropriations</t>
  </si>
  <si>
    <t>Changes to
Revenues</t>
  </si>
  <si>
    <t xml:space="preserve">Budget Rationale </t>
  </si>
  <si>
    <t>Board</t>
  </si>
  <si>
    <t>Fed Educators and Families for English Learners</t>
  </si>
  <si>
    <t xml:space="preserve">Special Schools </t>
  </si>
  <si>
    <t>12,13,19</t>
  </si>
  <si>
    <t>25-39</t>
  </si>
  <si>
    <t xml:space="preserve">Fortis Academy </t>
  </si>
  <si>
    <t>Chief Communication Officer</t>
  </si>
  <si>
    <t>09/01/18-08/31/19</t>
  </si>
  <si>
    <r>
      <t>Fed 21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Century CLC-Cycle X</t>
    </r>
  </si>
  <si>
    <t>088</t>
  </si>
  <si>
    <t>Fac-BLDG &amp; Asst Replacement</t>
  </si>
  <si>
    <t>Fortis Academy</t>
  </si>
  <si>
    <t>Highpoint East</t>
  </si>
  <si>
    <t>Center For Safe and Secure Schools</t>
  </si>
  <si>
    <t>STOP School Violence</t>
  </si>
  <si>
    <t>Total Center for Safe and Secure Schools</t>
  </si>
  <si>
    <t>09/07/18-06/30/19</t>
  </si>
  <si>
    <t xml:space="preserve">Workers Compensation </t>
  </si>
  <si>
    <t xml:space="preserve">Fed Distance Learning Capacity </t>
  </si>
  <si>
    <t>GENERAL FUND</t>
  </si>
  <si>
    <t xml:space="preserve">Total GENERAL FUND: </t>
  </si>
  <si>
    <t xml:space="preserve">Local Adult Education </t>
  </si>
  <si>
    <t>*</t>
  </si>
  <si>
    <t>* The difference between revenues and appropriations is being funded through the Workers Compensation Fund Balance.</t>
  </si>
  <si>
    <t>* The difference between revenues and appropriations is being funded through the Captial Projects Fund Balance.</t>
  </si>
  <si>
    <t>Estimated Balance at Month End</t>
  </si>
  <si>
    <t>This Excess represents the cash flow received YTD resulting from the Difference in INFLOWS and OUTFLOWS</t>
  </si>
  <si>
    <t xml:space="preserve">Fund Equity - Per Estimated Balance Sheet  as of the end of the Month to Date </t>
  </si>
  <si>
    <t>STOP School Violence - In Kind</t>
  </si>
  <si>
    <t>Amendments that increase/decrease a program budget must be approved by the board.</t>
  </si>
  <si>
    <t>10/01/19-09/30/20</t>
  </si>
  <si>
    <t>09/01/19-08/31/20</t>
  </si>
  <si>
    <t>Head Start Disaster Assistance</t>
  </si>
  <si>
    <t>09/30/19-09/29/21</t>
  </si>
  <si>
    <t>01/01/20-12/31/20</t>
  </si>
  <si>
    <t>ABS East</t>
  </si>
  <si>
    <t>ABS West</t>
  </si>
  <si>
    <t xml:space="preserve">Superintendent </t>
  </si>
  <si>
    <t xml:space="preserve">Education Foundation </t>
  </si>
  <si>
    <t>07/01/20-12/31/20</t>
  </si>
  <si>
    <t>Disaster Recovery - COVID19 Head Start</t>
  </si>
  <si>
    <t>Chief of Staff</t>
  </si>
  <si>
    <t>Loc CASE Ecobot</t>
  </si>
  <si>
    <t>07/01/20-06/30/21</t>
  </si>
  <si>
    <t>Educator Certification and Advancement</t>
  </si>
  <si>
    <t>FY 2020-21 BUDGET AMENDMENT REPORT - FUNDS 600-699</t>
  </si>
  <si>
    <t>FY 2020-21 BUDGET AMENDMENT REPORT - FUNDS 700-799</t>
  </si>
  <si>
    <t>Transfer Out - Capital Project</t>
  </si>
  <si>
    <t>Transfers Out - Star Reimagined</t>
  </si>
  <si>
    <t>Transfer-DW to Head Start Fund 205</t>
  </si>
  <si>
    <t xml:space="preserve">  Maint Tax Notes Proceeds</t>
  </si>
  <si>
    <t xml:space="preserve">  Int Rev Bank Deposits</t>
  </si>
  <si>
    <t>08/01/20-07/31/21</t>
  </si>
  <si>
    <t>07/01/19-12/31/21</t>
  </si>
  <si>
    <t>09/01/20-08/31/21</t>
  </si>
  <si>
    <t>07/01/20-08/31/21</t>
  </si>
  <si>
    <t>TLC Other Local Grant</t>
  </si>
  <si>
    <t>Therapy Services Other Local Grant</t>
  </si>
  <si>
    <t>Human Resources Other Local Grant</t>
  </si>
  <si>
    <t>Technology Other Local Grant</t>
  </si>
  <si>
    <t>Marketing Other Local Grant</t>
  </si>
  <si>
    <t>Star Reimagined</t>
  </si>
  <si>
    <t>Total Star Reimagined:</t>
  </si>
  <si>
    <t>ABS West Other Local Grant</t>
  </si>
  <si>
    <t>ABS East Other Local Grant</t>
  </si>
  <si>
    <t>Research and Evaluation Other Local Grant</t>
  </si>
  <si>
    <t>Communication and Public Info Other Local Grant</t>
  </si>
  <si>
    <t>Records Management Other Local Grant</t>
  </si>
  <si>
    <t>Highpoint East Other Local Grant</t>
  </si>
  <si>
    <t>Asst. Superintendent - Academic</t>
  </si>
  <si>
    <t>Fed AEL CBDG Grant</t>
  </si>
  <si>
    <t>JAMS Grant - Year 1</t>
  </si>
  <si>
    <t>JAMS Grant - In-Kind</t>
  </si>
  <si>
    <t>CAPITAL PROJECTS FUND</t>
  </si>
  <si>
    <t xml:space="preserve">Total CAPITAL PROJECTS FUND: </t>
  </si>
  <si>
    <t>TCEQ/Audubon Grant</t>
  </si>
  <si>
    <t>01/01/21-12/31/21</t>
  </si>
  <si>
    <t>Total Teaching and Learning Center:</t>
  </si>
  <si>
    <t>&lt;1&gt;</t>
  </si>
  <si>
    <t>&lt;2&gt;</t>
  </si>
  <si>
    <t xml:space="preserve">Head Start - Disaster Assistance </t>
  </si>
  <si>
    <t>01/01/21-12/31/22</t>
  </si>
  <si>
    <t>02/01/21-01/31/23</t>
  </si>
  <si>
    <t>Special Schools Other Local Grant</t>
  </si>
  <si>
    <t>Loc Adult Education</t>
  </si>
  <si>
    <t>Loc Head Start</t>
  </si>
  <si>
    <t>Early Head Start Startup</t>
  </si>
  <si>
    <t>04/01/21-03/31/23</t>
  </si>
  <si>
    <t>County Connection Grant</t>
  </si>
  <si>
    <t>04/01/21-09/30/21</t>
  </si>
  <si>
    <t xml:space="preserve">Equine Therapy </t>
  </si>
  <si>
    <t>Transfer-DW to Head Start La Porte</t>
  </si>
  <si>
    <t xml:space="preserve">Equine Enrichment Center </t>
  </si>
  <si>
    <t>Education Foundation Initiative</t>
  </si>
  <si>
    <t>&lt;3&gt;</t>
  </si>
  <si>
    <t>FACILITIES FUND</t>
  </si>
  <si>
    <t xml:space="preserve">  FEMA Reimbursement</t>
  </si>
  <si>
    <t xml:space="preserve">     Transfer In - General Fund</t>
  </si>
  <si>
    <t xml:space="preserve">Total FACILITIES FUND: </t>
  </si>
  <si>
    <t>07/01/21-07/31/22</t>
  </si>
  <si>
    <t>&lt;4&gt;</t>
  </si>
  <si>
    <t>Therapy Services</t>
  </si>
  <si>
    <t>&lt;5&gt;</t>
  </si>
  <si>
    <t>&lt;6&gt;</t>
  </si>
  <si>
    <t>07/01/21-06/30/22</t>
  </si>
  <si>
    <t>Total Therapy Services:</t>
  </si>
  <si>
    <t>TX Council Dev Disability</t>
  </si>
  <si>
    <t>CHOICE PARTNERS FUND</t>
  </si>
  <si>
    <t xml:space="preserve">Total CHOICE PARTNERS FUND: </t>
  </si>
  <si>
    <t>FY 2021-22 BUDGET AMENDMENT REPORT - GENERAL FUNDS 100-199</t>
  </si>
  <si>
    <t>FY 2021-22 BUDGET AMENDMENT REPORT-GENERAL FUND FUND BALANCE</t>
  </si>
  <si>
    <t xml:space="preserve">FY 2021-22 BUDGET AMENDMENT REPORT - FUNDS 200-499 </t>
  </si>
  <si>
    <t>FY 2021-22 BUDGET AMENDMENT REPORT - FUND 599</t>
  </si>
  <si>
    <t>Transfers Out - COVID 19</t>
  </si>
  <si>
    <t>Unaudited 9/1/2021</t>
  </si>
  <si>
    <t>Excess (Deficiency) of CURRENT Revenues and Other Resources  (From 9/1/2021 to Date)</t>
  </si>
  <si>
    <t xml:space="preserve">  Int Revenue - Refunded Bonds</t>
  </si>
  <si>
    <t>Transfer In-Head Start 205</t>
  </si>
  <si>
    <t>Transfer In- Head Start 497</t>
  </si>
  <si>
    <r>
      <t>Fed 21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Century CLC-Cycle XI</t>
    </r>
  </si>
  <si>
    <r>
      <t xml:space="preserve">Decrease expenditures within General Fund (1992) of $20,141 for the </t>
    </r>
    <r>
      <rPr>
        <b/>
        <u/>
        <sz val="18"/>
        <rFont val="Arial"/>
        <family val="2"/>
      </rPr>
      <t>salaries increase approved by the Board</t>
    </r>
    <r>
      <rPr>
        <sz val="18"/>
        <rFont val="Arial"/>
        <family val="2"/>
      </rPr>
      <t xml:space="preserve"> related with CHOICE Partners. Department Wide (BM 098) will decrease the transfer in from Choice.</t>
    </r>
  </si>
  <si>
    <r>
      <t xml:space="preserve">Increase expenditures within Facilities Fund (7992) of $117,849 for the </t>
    </r>
    <r>
      <rPr>
        <b/>
        <u/>
        <sz val="18"/>
        <rFont val="Arial"/>
        <family val="2"/>
      </rPr>
      <t>salaries increase approved by the Board</t>
    </r>
    <r>
      <rPr>
        <sz val="18"/>
        <rFont val="Arial"/>
        <family val="2"/>
      </rPr>
      <t xml:space="preserve"> Revenues will increase on the same amount.</t>
    </r>
  </si>
  <si>
    <r>
      <t xml:space="preserve">Increase revenues &amp; expenditures within Special Revenue Fund (2131) TCEQ Grant, Budget Manager (303) </t>
    </r>
    <r>
      <rPr>
        <b/>
        <u/>
        <sz val="18"/>
        <rFont val="Arial"/>
        <family val="2"/>
      </rPr>
      <t>TLC Science</t>
    </r>
    <r>
      <rPr>
        <sz val="18"/>
        <rFont val="Arial"/>
        <family val="2"/>
      </rPr>
      <t xml:space="preserve"> , by $5,615. The purpose of this budget amendment is to increase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</si>
  <si>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r>
      <t xml:space="preserve">Decrease revenues &amp; expenditures within Special Revenue Fund (2881) CASE for Partnership, Budget Manager (922) CASE, by $111,309. The purpose of this budget amendment is to decrease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</si>
  <si>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r>
      <t xml:space="preserve">Increase revenues &amp; expenditures within Special Revenue Fund (2682) CASE for 21st Century TEA Cycle 10, Budget Manager (922) CASE, by $11,223. The purpose of this budget amendment is to increase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</si>
  <si>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r>
      <t xml:space="preserve">Decrease revenues &amp; expenditures within Special Revenue Fund (4681) CASE for County Connection, Budget Manager (922) CASE, by $221,461. The purpose of this budget amendment is to decrease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</si>
  <si>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t>&lt;7&gt;</t>
  </si>
  <si>
    <r>
      <t xml:space="preserve">Increase revenues &amp; expenditures within Special Revenue Fund (4641) JAMS Foundation, Budget Manager (005) </t>
    </r>
    <r>
      <rPr>
        <b/>
        <u/>
        <sz val="18"/>
        <rFont val="Arial"/>
        <family val="2"/>
      </rPr>
      <t>Center for Safe and Secure Schools</t>
    </r>
    <r>
      <rPr>
        <sz val="18"/>
        <rFont val="Arial"/>
        <family val="2"/>
      </rPr>
      <t xml:space="preserve">, by $8,208. The purpose of this budget amendment is to increase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</si>
  <si>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t>&lt;8&gt;</t>
  </si>
  <si>
    <r>
      <t xml:space="preserve">Decrease revenues &amp; expenditures within Special Revenue Fund (2101) STOP School VIolence Grant, Budget Manager (005) </t>
    </r>
    <r>
      <rPr>
        <b/>
        <u/>
        <sz val="18"/>
        <rFont val="Arial"/>
        <family val="2"/>
      </rPr>
      <t>Center for Safe and Secure Schools</t>
    </r>
    <r>
      <rPr>
        <sz val="18"/>
        <rFont val="Arial"/>
        <family val="2"/>
      </rPr>
      <t xml:space="preserve">, by $43,300. The purpose of this budget amendment is to decrease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</si>
  <si>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r>
      <t xml:space="preserve">Increase revenues &amp; expenditures within Special Revenue Fund (4912) STOP School VIolence In-Kind, Budget Manager (005) </t>
    </r>
    <r>
      <rPr>
        <b/>
        <u/>
        <sz val="18"/>
        <rFont val="Arial"/>
        <family val="2"/>
      </rPr>
      <t>Center for Safe and Secure Schools</t>
    </r>
    <r>
      <rPr>
        <sz val="18"/>
        <rFont val="Arial"/>
        <family val="2"/>
      </rPr>
      <t xml:space="preserve">, by $85,495. The purpose of this budget amendment is to decrease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</si>
  <si>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t>&lt;9&gt;</t>
  </si>
  <si>
    <r>
      <t xml:space="preserve">Increase revenues &amp; expenditures within Special Revenue Fund (2102) STOP School VIolence funds, Budget Manager (005) </t>
    </r>
    <r>
      <rPr>
        <b/>
        <u/>
        <sz val="18"/>
        <rFont val="Arial"/>
        <family val="2"/>
      </rPr>
      <t>Center for Safe and Secure Schools</t>
    </r>
    <r>
      <rPr>
        <sz val="18"/>
        <rFont val="Arial"/>
        <family val="2"/>
      </rPr>
      <t xml:space="preserve">, by $. The purpose of this budget amendment is to decrease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</si>
  <si>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t>&lt;10&gt;</t>
  </si>
  <si>
    <t>&lt;11&gt;</t>
  </si>
  <si>
    <r>
      <t xml:space="preserve">Increase revenues &amp; expenditures within Special Revenue Fund (2061) Head Start Training, Budget Manager (901) </t>
    </r>
    <r>
      <rPr>
        <b/>
        <u/>
        <sz val="18"/>
        <rFont val="Arial"/>
        <family val="2"/>
      </rPr>
      <t>Head Start</t>
    </r>
    <r>
      <rPr>
        <sz val="18"/>
        <rFont val="Arial"/>
        <family val="2"/>
      </rPr>
      <t xml:space="preserve">, by $4,310. The purpose of this budget amendment is to increase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</si>
  <si>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r>
      <t xml:space="preserve">Increase revenues &amp; expenditures within Special Revenue Fund (2051) Head Start Operations, Budget Manager (901) </t>
    </r>
    <r>
      <rPr>
        <b/>
        <u/>
        <sz val="18"/>
        <rFont val="Arial"/>
        <family val="2"/>
      </rPr>
      <t>Head Start</t>
    </r>
    <r>
      <rPr>
        <sz val="18"/>
        <rFont val="Arial"/>
        <family val="2"/>
      </rPr>
      <t xml:space="preserve">, by $632,401. The purpose of this budget amendment is to increase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</si>
  <si>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t>&lt;12&gt;</t>
  </si>
  <si>
    <r>
      <t xml:space="preserve">Decrease revenues &amp; expenditures within Special Revenue Fund (2070) Head Start Coolwood Disaster Assistance, Budget Manager (901) </t>
    </r>
    <r>
      <rPr>
        <b/>
        <u/>
        <sz val="18"/>
        <rFont val="Arial"/>
        <family val="2"/>
      </rPr>
      <t>Head Start</t>
    </r>
    <r>
      <rPr>
        <sz val="18"/>
        <rFont val="Arial"/>
        <family val="2"/>
      </rPr>
      <t xml:space="preserve">, by $29,428. The purpose of this budget amendment is to decrease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</si>
  <si>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t>&lt;13&gt;</t>
  </si>
  <si>
    <r>
      <t xml:space="preserve">Increase revenues &amp; expenditures within Special Revenue Fund (2091) Head Start Coolwood Disaster Assistance, Budget Manager (901) </t>
    </r>
    <r>
      <rPr>
        <b/>
        <u/>
        <sz val="18"/>
        <rFont val="Arial"/>
        <family val="2"/>
      </rPr>
      <t>Head Start</t>
    </r>
    <r>
      <rPr>
        <sz val="18"/>
        <rFont val="Arial"/>
        <family val="2"/>
      </rPr>
      <t xml:space="preserve">, by $423. The purpose of this budget amendment is to increase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</si>
  <si>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t>&lt;14&gt;</t>
  </si>
  <si>
    <r>
      <t xml:space="preserve">Increase revenues &amp; expenditures within Special Revenue Fund (2181) Head Start Coolwood Disaster Assistance, Budget Manager (901) </t>
    </r>
    <r>
      <rPr>
        <b/>
        <u/>
        <sz val="18"/>
        <rFont val="Arial"/>
        <family val="2"/>
      </rPr>
      <t>Head Start</t>
    </r>
    <r>
      <rPr>
        <sz val="18"/>
        <rFont val="Arial"/>
        <family val="2"/>
      </rPr>
      <t xml:space="preserve">, by $45,060. The purpose of this budget amendment is to increase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</si>
  <si>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t>&lt;15&gt;</t>
  </si>
  <si>
    <r>
      <t xml:space="preserve">Increase revenues &amp; expenditures within Special Revenue Fund (2151) Early Head Start Operations, Budget Manager (901) </t>
    </r>
    <r>
      <rPr>
        <b/>
        <u/>
        <sz val="18"/>
        <rFont val="Arial"/>
        <family val="2"/>
      </rPr>
      <t>Head Start</t>
    </r>
    <r>
      <rPr>
        <sz val="18"/>
        <rFont val="Arial"/>
        <family val="2"/>
      </rPr>
      <t xml:space="preserve">, by $38,561. The purpose of this budget amendment is to increase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</si>
  <si>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t>&lt;16&gt;</t>
  </si>
  <si>
    <r>
      <t xml:space="preserve">Decrease revenues &amp; expenditures within Special Revenue Fund (2161) Early Head Start Training, Budget Manager (901) </t>
    </r>
    <r>
      <rPr>
        <b/>
        <u/>
        <sz val="18"/>
        <rFont val="Arial"/>
        <family val="2"/>
      </rPr>
      <t>Head Start</t>
    </r>
    <r>
      <rPr>
        <sz val="18"/>
        <rFont val="Arial"/>
        <family val="2"/>
      </rPr>
      <t xml:space="preserve">, by $1,678. The purpose of this budget amendment is to decrease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</si>
  <si>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t>&lt;17&gt;</t>
  </si>
  <si>
    <r>
      <t xml:space="preserve">Increase revenues &amp; expenditures within Special Revenue Fund (2141) Early Head Start Expansion, Budget Manager (901) </t>
    </r>
    <r>
      <rPr>
        <b/>
        <u/>
        <sz val="18"/>
        <rFont val="Arial"/>
        <family val="2"/>
      </rPr>
      <t>Head Start</t>
    </r>
    <r>
      <rPr>
        <sz val="18"/>
        <rFont val="Arial"/>
        <family val="2"/>
      </rPr>
      <t xml:space="preserve">, by $121,058. The purpose of this budget amendment is to increase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</si>
  <si>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t>&lt;18&gt;</t>
  </si>
  <si>
    <r>
      <t xml:space="preserve">Decrease revenues &amp; expenditures within Special Revenue Fund (4791) Head Start Non Federal Share, Budget Manager (901) </t>
    </r>
    <r>
      <rPr>
        <b/>
        <u/>
        <sz val="18"/>
        <rFont val="Arial"/>
        <family val="2"/>
      </rPr>
      <t>Head Start</t>
    </r>
    <r>
      <rPr>
        <sz val="18"/>
        <rFont val="Arial"/>
        <family val="2"/>
      </rPr>
      <t xml:space="preserve">, by $949,645. The purpose of this budget amendment is to decrease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</si>
  <si>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t>&lt;19&gt;</t>
  </si>
  <si>
    <r>
      <t xml:space="preserve">Decrease revenues &amp; expenditures within Special Revenue Fund (2342) Adult Education - El Civics, Budget Manager (201) </t>
    </r>
    <r>
      <rPr>
        <b/>
        <u/>
        <sz val="18"/>
        <rFont val="Arial"/>
        <family val="2"/>
      </rPr>
      <t>Adult Education</t>
    </r>
    <r>
      <rPr>
        <sz val="18"/>
        <rFont val="Arial"/>
        <family val="2"/>
      </rPr>
      <t xml:space="preserve">, by $96,108. The purpose of this budget amendment is to decrease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</si>
  <si>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t>&lt;20&gt;</t>
  </si>
  <si>
    <r>
      <t xml:space="preserve">Increase revenues &amp; expenditures within Special Revenue Fund (2302) Adult Education - Federal, Budget Manager (201) </t>
    </r>
    <r>
      <rPr>
        <b/>
        <u/>
        <sz val="18"/>
        <rFont val="Arial"/>
        <family val="2"/>
      </rPr>
      <t>Adult Education</t>
    </r>
    <r>
      <rPr>
        <sz val="18"/>
        <rFont val="Arial"/>
        <family val="2"/>
      </rPr>
      <t xml:space="preserve">, by $136.299. The purpose of this budget amendment is to increase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</si>
  <si>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t>&lt;21&gt;</t>
  </si>
  <si>
    <r>
      <t xml:space="preserve">Increase revenues &amp; expenditures within Special Revenue Fund (4512) Dallas College Foundation Grant, Budget Manager (014) </t>
    </r>
    <r>
      <rPr>
        <b/>
        <u/>
        <sz val="18"/>
        <rFont val="Arial"/>
        <family val="2"/>
      </rPr>
      <t>Educator Certification &amp; Advancement</t>
    </r>
    <r>
      <rPr>
        <sz val="18"/>
        <rFont val="Arial"/>
        <family val="2"/>
      </rPr>
      <t xml:space="preserve">, by $50,000. The purpose of this budget amendment is to increase current budget to reflect the amount </t>
    </r>
    <r>
      <rPr>
        <b/>
        <u/>
        <sz val="18"/>
        <rFont val="Arial"/>
        <family val="2"/>
      </rPr>
      <t>awarded</t>
    </r>
    <r>
      <rPr>
        <sz val="18"/>
        <rFont val="Arial"/>
        <family val="2"/>
      </rPr>
      <t xml:space="preserve"> on the NOGA.</t>
    </r>
  </si>
  <si>
    <t>&lt;22&gt;</t>
  </si>
  <si>
    <r>
      <t xml:space="preserve">Increase revenues &amp; expenditures within Special Revenue Fund (4741) JAMS Foundation In-Kind, Budget Manager (005) </t>
    </r>
    <r>
      <rPr>
        <b/>
        <u/>
        <sz val="18"/>
        <rFont val="Arial"/>
        <family val="2"/>
      </rPr>
      <t>Center for Safe and Secure Schools</t>
    </r>
    <r>
      <rPr>
        <sz val="18"/>
        <rFont val="Arial"/>
        <family val="2"/>
      </rPr>
      <t xml:space="preserve">, by $12,794. The purpose of this budget amendment is to increase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</si>
  <si>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t>&lt;23&gt;</t>
  </si>
  <si>
    <r>
      <t xml:space="preserve">Increase revenues &amp; expenditures within General Fund (1992), Budget Manager (014) ECA, by $96,000. The purpose of this budget amendment is to increase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the anticipated revenue from contracted services.</t>
    </r>
  </si>
  <si>
    <t>&lt;24&gt;</t>
  </si>
  <si>
    <t>November 2021</t>
  </si>
  <si>
    <t>01/01/22-12/31/22</t>
  </si>
  <si>
    <t>09/01/21-08/31/22</t>
  </si>
  <si>
    <t>DCF-EPP</t>
  </si>
  <si>
    <t>Asst. Superintendent - Edu- &amp; Enr</t>
  </si>
  <si>
    <t xml:space="preserve">Choice Partner COOP </t>
  </si>
  <si>
    <t>Case</t>
  </si>
  <si>
    <t xml:space="preserve">  Investment Earnings </t>
  </si>
  <si>
    <t>&lt;8,9,22,23,7,19&gt;</t>
  </si>
  <si>
    <t>&lt;4,6,10,11,12,14,15,16,18,21,5,1,13,17,20&gt;</t>
  </si>
  <si>
    <r>
      <t>Increase revenues &amp; expenditures within General Fund (1992), for all the Budget Managers , by $748,601 for the</t>
    </r>
    <r>
      <rPr>
        <b/>
        <u/>
        <sz val="18"/>
        <rFont val="Arial"/>
        <family val="2"/>
      </rPr>
      <t xml:space="preserve"> salaries increase approved by the Board</t>
    </r>
    <r>
      <rPr>
        <sz val="18"/>
        <rFont val="Arial"/>
        <family val="2"/>
      </rPr>
      <t>. The increase was previously budget on the department wide Budget Manager (098) and there is no impact on the fund balance.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</si>
</sst>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  <numFmt numFmtId="168" formatCode="000"/>
    <numFmt numFmtId="169" formatCode="mm/dd/yy;@"/>
  </numFmts>
  <fonts count="46" x14ac:knownFonts="1">
    <font>
      <sz val="12"/>
      <name val="Arial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 val="singleAccounting"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i/>
      <sz val="18"/>
      <name val="Arial"/>
      <family val="2"/>
    </font>
    <font>
      <sz val="18"/>
      <color theme="0"/>
      <name val="Arial"/>
      <family val="2"/>
    </font>
    <font>
      <sz val="14"/>
      <color theme="0"/>
      <name val="Arial"/>
      <family val="2"/>
    </font>
    <font>
      <sz val="12"/>
      <name val="Times New Roman"/>
      <family val="1"/>
    </font>
    <font>
      <b/>
      <u/>
      <sz val="22"/>
      <color theme="0"/>
      <name val="Arial"/>
      <family val="2"/>
    </font>
    <font>
      <b/>
      <i/>
      <sz val="18"/>
      <color theme="0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b/>
      <u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66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37">
    <xf numFmtId="0" fontId="0" fillId="0" borderId="0" xfId="0"/>
    <xf numFmtId="0" fontId="2" fillId="0" borderId="0" xfId="0" applyFont="1"/>
    <xf numFmtId="0" fontId="3" fillId="0" borderId="0" xfId="0" applyFont="1"/>
    <xf numFmtId="38" fontId="3" fillId="0" borderId="0" xfId="0" applyNumberFormat="1" applyFont="1"/>
    <xf numFmtId="37" fontId="0" fillId="0" borderId="0" xfId="0" applyNumberFormat="1"/>
    <xf numFmtId="37" fontId="3" fillId="0" borderId="0" xfId="0" applyNumberFormat="1" applyFont="1"/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0" fontId="4" fillId="0" borderId="0" xfId="0" applyFont="1"/>
    <xf numFmtId="164" fontId="2" fillId="0" borderId="0" xfId="0" applyNumberFormat="1" applyFont="1"/>
    <xf numFmtId="164" fontId="3" fillId="0" borderId="0" xfId="0" applyNumberFormat="1" applyFont="1"/>
    <xf numFmtId="164" fontId="6" fillId="0" borderId="0" xfId="0" applyNumberFormat="1" applyFont="1"/>
    <xf numFmtId="0" fontId="6" fillId="0" borderId="0" xfId="0" applyFont="1"/>
    <xf numFmtId="37" fontId="6" fillId="0" borderId="0" xfId="0" applyNumberFormat="1" applyFont="1"/>
    <xf numFmtId="37" fontId="6" fillId="0" borderId="0" xfId="0" applyNumberFormat="1" applyFont="1" applyAlignment="1">
      <alignment horizontal="right"/>
    </xf>
    <xf numFmtId="37" fontId="6" fillId="0" borderId="0" xfId="0" quotePrefix="1" applyNumberFormat="1" applyFont="1" applyAlignment="1">
      <alignment horizontal="center"/>
    </xf>
    <xf numFmtId="0" fontId="7" fillId="0" borderId="0" xfId="0" applyFont="1"/>
    <xf numFmtId="37" fontId="7" fillId="0" borderId="0" xfId="0" applyNumberFormat="1" applyFont="1"/>
    <xf numFmtId="37" fontId="7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center"/>
    </xf>
    <xf numFmtId="38" fontId="7" fillId="0" borderId="0" xfId="0" applyNumberFormat="1" applyFont="1"/>
    <xf numFmtId="38" fontId="6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37" fontId="2" fillId="0" borderId="0" xfId="0" applyNumberFormat="1" applyFont="1" applyAlignment="1">
      <alignment horizontal="center" wrapText="1"/>
    </xf>
    <xf numFmtId="37" fontId="4" fillId="0" borderId="0" xfId="0" applyNumberFormat="1" applyFont="1"/>
    <xf numFmtId="37" fontId="4" fillId="0" borderId="0" xfId="0" applyNumberFormat="1" applyFont="1" applyAlignment="1">
      <alignment horizontal="right"/>
    </xf>
    <xf numFmtId="37" fontId="4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center" wrapText="1"/>
    </xf>
    <xf numFmtId="165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7" fillId="0" borderId="0" xfId="0" quotePrefix="1" applyNumberFormat="1" applyFont="1"/>
    <xf numFmtId="165" fontId="6" fillId="0" borderId="0" xfId="0" applyNumberFormat="1" applyFont="1"/>
    <xf numFmtId="0" fontId="8" fillId="0" borderId="0" xfId="0" applyFont="1"/>
    <xf numFmtId="0" fontId="9" fillId="0" borderId="0" xfId="0" applyFont="1"/>
    <xf numFmtId="164" fontId="2" fillId="0" borderId="0" xfId="0" applyNumberFormat="1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0" fillId="0" borderId="0" xfId="0" quotePrefix="1" applyFont="1"/>
    <xf numFmtId="37" fontId="10" fillId="0" borderId="0" xfId="0" applyNumberFormat="1" applyFont="1"/>
    <xf numFmtId="0" fontId="13" fillId="0" borderId="0" xfId="0" applyFont="1"/>
    <xf numFmtId="37" fontId="13" fillId="0" borderId="0" xfId="0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13" fillId="0" borderId="0" xfId="0" applyNumberFormat="1" applyFont="1"/>
    <xf numFmtId="0" fontId="14" fillId="0" borderId="0" xfId="0" applyFont="1"/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wrapText="1"/>
    </xf>
    <xf numFmtId="37" fontId="15" fillId="0" borderId="0" xfId="0" applyNumberFormat="1" applyFont="1" applyAlignment="1">
      <alignment horizontal="center" wrapText="1"/>
    </xf>
    <xf numFmtId="165" fontId="15" fillId="0" borderId="0" xfId="0" applyNumberFormat="1" applyFont="1" applyAlignment="1">
      <alignment horizontal="center" wrapText="1"/>
    </xf>
    <xf numFmtId="37" fontId="15" fillId="0" borderId="0" xfId="0" applyNumberFormat="1" applyFont="1" applyAlignment="1">
      <alignment horizontal="center"/>
    </xf>
    <xf numFmtId="38" fontId="10" fillId="0" borderId="0" xfId="0" applyNumberFormat="1" applyFont="1"/>
    <xf numFmtId="166" fontId="10" fillId="0" borderId="0" xfId="0" applyNumberFormat="1" applyFont="1"/>
    <xf numFmtId="167" fontId="10" fillId="0" borderId="0" xfId="0" applyNumberFormat="1" applyFont="1"/>
    <xf numFmtId="15" fontId="11" fillId="0" borderId="0" xfId="0" quotePrefix="1" applyNumberFormat="1" applyFont="1"/>
    <xf numFmtId="165" fontId="3" fillId="0" borderId="0" xfId="0" applyNumberFormat="1" applyFont="1"/>
    <xf numFmtId="165" fontId="2" fillId="0" borderId="0" xfId="0" applyNumberFormat="1" applyFont="1"/>
    <xf numFmtId="165" fontId="0" fillId="0" borderId="0" xfId="0" applyNumberFormat="1"/>
    <xf numFmtId="165" fontId="10" fillId="0" borderId="0" xfId="0" applyNumberFormat="1" applyFont="1" applyAlignment="1">
      <alignment horizontal="center"/>
    </xf>
    <xf numFmtId="165" fontId="10" fillId="0" borderId="0" xfId="0" applyNumberFormat="1" applyFont="1"/>
    <xf numFmtId="165" fontId="6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 wrapText="1"/>
    </xf>
    <xf numFmtId="168" fontId="3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8" fontId="13" fillId="0" borderId="0" xfId="0" applyNumberFormat="1" applyFont="1" applyAlignment="1">
      <alignment horizontal="center"/>
    </xf>
    <xf numFmtId="168" fontId="10" fillId="0" borderId="0" xfId="0" applyNumberFormat="1" applyFont="1"/>
    <xf numFmtId="168" fontId="4" fillId="0" borderId="0" xfId="0" applyNumberFormat="1" applyFont="1"/>
    <xf numFmtId="0" fontId="7" fillId="0" borderId="0" xfId="0" applyFont="1" applyAlignment="1">
      <alignment horizontal="right"/>
    </xf>
    <xf numFmtId="167" fontId="6" fillId="0" borderId="0" xfId="1" applyNumberFormat="1" applyFont="1"/>
    <xf numFmtId="5" fontId="6" fillId="0" borderId="0" xfId="2" applyNumberFormat="1" applyFont="1"/>
    <xf numFmtId="37" fontId="13" fillId="0" borderId="0" xfId="0" quotePrefix="1" applyNumberFormat="1" applyFont="1" applyAlignment="1">
      <alignment horizontal="center"/>
    </xf>
    <xf numFmtId="0" fontId="19" fillId="0" borderId="0" xfId="0" applyFont="1"/>
    <xf numFmtId="15" fontId="17" fillId="0" borderId="0" xfId="0" quotePrefix="1" applyNumberFormat="1" applyFont="1"/>
    <xf numFmtId="0" fontId="18" fillId="0" borderId="0" xfId="0" applyFont="1" applyAlignment="1">
      <alignment wrapText="1"/>
    </xf>
    <xf numFmtId="164" fontId="15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5" fontId="6" fillId="0" borderId="0" xfId="2" applyNumberFormat="1" applyFont="1" applyAlignment="1">
      <alignment horizontal="right"/>
    </xf>
    <xf numFmtId="5" fontId="6" fillId="0" borderId="0" xfId="0" applyNumberFormat="1" applyFont="1" applyAlignment="1">
      <alignment horizontal="right"/>
    </xf>
    <xf numFmtId="167" fontId="6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167" fontId="6" fillId="0" borderId="1" xfId="1" applyNumberFormat="1" applyFont="1" applyBorder="1" applyAlignment="1">
      <alignment horizontal="right"/>
    </xf>
    <xf numFmtId="0" fontId="7" fillId="0" borderId="0" xfId="0" applyFont="1" applyAlignment="1">
      <alignment horizontal="right" wrapText="1"/>
    </xf>
    <xf numFmtId="166" fontId="7" fillId="0" borderId="0" xfId="2" applyNumberFormat="1" applyFont="1"/>
    <xf numFmtId="166" fontId="7" fillId="0" borderId="0" xfId="2" applyNumberFormat="1" applyFont="1" applyAlignment="1">
      <alignment horizontal="center"/>
    </xf>
    <xf numFmtId="5" fontId="7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left" indent="1"/>
    </xf>
    <xf numFmtId="168" fontId="6" fillId="0" borderId="0" xfId="0" quotePrefix="1" applyNumberFormat="1" applyFont="1" applyAlignment="1">
      <alignment horizontal="center"/>
    </xf>
    <xf numFmtId="37" fontId="6" fillId="0" borderId="0" xfId="0" applyNumberFormat="1" applyFont="1" applyAlignment="1">
      <alignment horizontal="left" indent="3"/>
    </xf>
    <xf numFmtId="37" fontId="6" fillId="0" borderId="0" xfId="0" applyNumberFormat="1" applyFont="1" applyAlignment="1">
      <alignment horizontal="left" indent="2"/>
    </xf>
    <xf numFmtId="168" fontId="6" fillId="0" borderId="0" xfId="0" applyNumberFormat="1" applyFont="1"/>
    <xf numFmtId="37" fontId="5" fillId="0" borderId="0" xfId="0" applyNumberFormat="1" applyFont="1" applyAlignment="1">
      <alignment horizontal="left"/>
    </xf>
    <xf numFmtId="37" fontId="7" fillId="0" borderId="0" xfId="0" applyNumberFormat="1" applyFont="1" applyAlignment="1">
      <alignment horizontal="right"/>
    </xf>
    <xf numFmtId="167" fontId="6" fillId="0" borderId="0" xfId="1" applyNumberFormat="1" applyFont="1" applyAlignment="1">
      <alignment horizontal="center"/>
    </xf>
    <xf numFmtId="38" fontId="7" fillId="0" borderId="0" xfId="0" applyNumberFormat="1" applyFont="1" applyAlignment="1">
      <alignment horizontal="center"/>
    </xf>
    <xf numFmtId="38" fontId="6" fillId="0" borderId="0" xfId="0" quotePrefix="1" applyNumberFormat="1" applyFont="1" applyAlignment="1">
      <alignment horizontal="center"/>
    </xf>
    <xf numFmtId="166" fontId="6" fillId="0" borderId="0" xfId="2" applyNumberFormat="1" applyFont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165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6" fillId="0" borderId="0" xfId="0" quotePrefix="1" applyNumberFormat="1" applyFont="1"/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37" fontId="6" fillId="0" borderId="0" xfId="1" applyNumberFormat="1" applyFont="1"/>
    <xf numFmtId="164" fontId="6" fillId="0" borderId="0" xfId="0" quotePrefix="1" applyNumberFormat="1" applyFont="1" applyAlignment="1">
      <alignment horizontal="center"/>
    </xf>
    <xf numFmtId="164" fontId="7" fillId="0" borderId="0" xfId="0" applyNumberFormat="1" applyFont="1"/>
    <xf numFmtId="166" fontId="7" fillId="0" borderId="0" xfId="0" applyNumberFormat="1" applyFont="1"/>
    <xf numFmtId="9" fontId="7" fillId="0" borderId="0" xfId="0" applyNumberFormat="1" applyFont="1"/>
    <xf numFmtId="165" fontId="2" fillId="0" borderId="0" xfId="0" applyNumberFormat="1" applyFont="1" applyAlignment="1">
      <alignment horizontal="center"/>
    </xf>
    <xf numFmtId="165" fontId="6" fillId="0" borderId="0" xfId="3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3" fillId="0" borderId="0" xfId="0" applyFo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" fillId="0" borderId="0" xfId="0" applyFont="1"/>
    <xf numFmtId="37" fontId="23" fillId="0" borderId="0" xfId="0" applyNumberFormat="1" applyFont="1"/>
    <xf numFmtId="0" fontId="17" fillId="0" borderId="0" xfId="0" applyFont="1" applyAlignment="1">
      <alignment horizontal="center" wrapText="1"/>
    </xf>
    <xf numFmtId="0" fontId="21" fillId="0" borderId="0" xfId="0" applyFont="1"/>
    <xf numFmtId="5" fontId="21" fillId="0" borderId="0" xfId="0" applyNumberFormat="1" applyFont="1"/>
    <xf numFmtId="167" fontId="21" fillId="0" borderId="0" xfId="1" applyNumberFormat="1" applyFont="1"/>
    <xf numFmtId="37" fontId="21" fillId="0" borderId="0" xfId="0" applyNumberFormat="1" applyFont="1"/>
    <xf numFmtId="37" fontId="21" fillId="0" borderId="0" xfId="2" applyNumberFormat="1" applyFont="1"/>
    <xf numFmtId="0" fontId="17" fillId="0" borderId="0" xfId="0" applyFont="1" applyAlignment="1">
      <alignment horizontal="right"/>
    </xf>
    <xf numFmtId="14" fontId="24" fillId="0" borderId="0" xfId="0" applyNumberFormat="1" applyFont="1" applyAlignment="1">
      <alignment horizontal="left"/>
    </xf>
    <xf numFmtId="0" fontId="25" fillId="0" borderId="0" xfId="0" applyFont="1" applyAlignment="1">
      <alignment horizontal="left" indent="1"/>
    </xf>
    <xf numFmtId="0" fontId="24" fillId="0" borderId="0" xfId="0" applyFont="1" applyAlignment="1">
      <alignment horizontal="left" readingOrder="1"/>
    </xf>
    <xf numFmtId="0" fontId="25" fillId="0" borderId="0" xfId="0" applyFont="1"/>
    <xf numFmtId="16" fontId="26" fillId="0" borderId="0" xfId="0" applyNumberFormat="1" applyFont="1" applyAlignment="1">
      <alignment horizontal="center"/>
    </xf>
    <xf numFmtId="0" fontId="27" fillId="0" borderId="0" xfId="0" applyFont="1"/>
    <xf numFmtId="0" fontId="26" fillId="0" borderId="0" xfId="0" applyFont="1" applyAlignment="1">
      <alignment horizontal="center"/>
    </xf>
    <xf numFmtId="41" fontId="28" fillId="0" borderId="0" xfId="0" applyNumberFormat="1" applyFont="1" applyAlignment="1">
      <alignment horizontal="center"/>
    </xf>
    <xf numFmtId="0" fontId="29" fillId="0" borderId="0" xfId="0" applyFont="1" applyAlignment="1">
      <alignment horizontal="left" indent="1"/>
    </xf>
    <xf numFmtId="0" fontId="29" fillId="0" borderId="0" xfId="0" applyFont="1"/>
    <xf numFmtId="5" fontId="29" fillId="0" borderId="0" xfId="2" applyNumberFormat="1" applyFont="1"/>
    <xf numFmtId="5" fontId="29" fillId="0" borderId="0" xfId="0" applyNumberFormat="1" applyFont="1"/>
    <xf numFmtId="167" fontId="29" fillId="0" borderId="0" xfId="1" applyNumberFormat="1" applyFont="1"/>
    <xf numFmtId="5" fontId="29" fillId="0" borderId="0" xfId="2" quotePrefix="1" applyNumberFormat="1" applyFont="1"/>
    <xf numFmtId="37" fontId="29" fillId="0" borderId="0" xfId="0" applyNumberFormat="1" applyFont="1"/>
    <xf numFmtId="0" fontId="17" fillId="0" borderId="0" xfId="0" applyFont="1" applyAlignment="1">
      <alignment horizontal="center"/>
    </xf>
    <xf numFmtId="167" fontId="3" fillId="0" borderId="0" xfId="1" applyNumberFormat="1" applyFont="1"/>
    <xf numFmtId="167" fontId="2" fillId="0" borderId="0" xfId="1" applyNumberFormat="1" applyFont="1"/>
    <xf numFmtId="167" fontId="7" fillId="0" borderId="0" xfId="1" applyNumberFormat="1" applyFont="1"/>
    <xf numFmtId="167" fontId="15" fillId="0" borderId="0" xfId="1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7" fontId="10" fillId="0" borderId="0" xfId="1" applyNumberFormat="1" applyFont="1"/>
    <xf numFmtId="167" fontId="4" fillId="0" borderId="0" xfId="1" applyNumberFormat="1" applyFont="1"/>
    <xf numFmtId="167" fontId="13" fillId="0" borderId="0" xfId="1" applyNumberFormat="1" applyFont="1"/>
    <xf numFmtId="169" fontId="3" fillId="0" borderId="0" xfId="0" applyNumberFormat="1" applyFont="1"/>
    <xf numFmtId="0" fontId="9" fillId="0" borderId="0" xfId="0" quotePrefix="1" applyFont="1" applyAlignment="1">
      <alignment horizontal="center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37" fontId="29" fillId="0" borderId="1" xfId="0" applyNumberFormat="1" applyFont="1" applyBorder="1"/>
    <xf numFmtId="37" fontId="11" fillId="0" borderId="0" xfId="0" applyNumberFormat="1" applyFont="1"/>
    <xf numFmtId="167" fontId="29" fillId="0" borderId="1" xfId="1" applyNumberFormat="1" applyFont="1" applyBorder="1"/>
    <xf numFmtId="37" fontId="11" fillId="0" borderId="1" xfId="0" applyNumberFormat="1" applyFont="1" applyBorder="1"/>
    <xf numFmtId="167" fontId="11" fillId="0" borderId="1" xfId="1" applyNumberFormat="1" applyFont="1" applyBorder="1"/>
    <xf numFmtId="41" fontId="11" fillId="0" borderId="0" xfId="0" applyNumberFormat="1" applyFont="1"/>
    <xf numFmtId="5" fontId="11" fillId="0" borderId="2" xfId="2" applyNumberFormat="1" applyFont="1" applyBorder="1"/>
    <xf numFmtId="5" fontId="11" fillId="0" borderId="0" xfId="0" applyNumberFormat="1" applyFont="1"/>
    <xf numFmtId="5" fontId="11" fillId="0" borderId="0" xfId="2" applyNumberFormat="1" applyFont="1"/>
    <xf numFmtId="0" fontId="29" fillId="0" borderId="0" xfId="0" applyFont="1" applyAlignment="1">
      <alignment horizontal="left"/>
    </xf>
    <xf numFmtId="0" fontId="24" fillId="0" borderId="0" xfId="0" applyFont="1"/>
    <xf numFmtId="5" fontId="11" fillId="0" borderId="3" xfId="0" applyNumberFormat="1" applyFont="1" applyBorder="1"/>
    <xf numFmtId="167" fontId="11" fillId="0" borderId="3" xfId="0" applyNumberFormat="1" applyFont="1" applyBorder="1"/>
    <xf numFmtId="5" fontId="23" fillId="0" borderId="0" xfId="0" applyNumberFormat="1" applyFont="1"/>
    <xf numFmtId="37" fontId="15" fillId="0" borderId="0" xfId="0" applyNumberFormat="1" applyFont="1" applyAlignment="1">
      <alignment wrapText="1"/>
    </xf>
    <xf numFmtId="37" fontId="6" fillId="0" borderId="0" xfId="0" quotePrefix="1" applyNumberFormat="1" applyFont="1"/>
    <xf numFmtId="0" fontId="6" fillId="0" borderId="0" xfId="0" quotePrefix="1" applyFont="1"/>
    <xf numFmtId="5" fontId="10" fillId="0" borderId="0" xfId="0" applyNumberFormat="1" applyFont="1"/>
    <xf numFmtId="37" fontId="7" fillId="0" borderId="0" xfId="0" quotePrefix="1" applyNumberFormat="1" applyFont="1" applyAlignment="1">
      <alignment horizontal="center"/>
    </xf>
    <xf numFmtId="37" fontId="7" fillId="0" borderId="0" xfId="0" quotePrefix="1" applyNumberFormat="1" applyFont="1"/>
    <xf numFmtId="0" fontId="7" fillId="0" borderId="0" xfId="0" applyFont="1" applyAlignment="1">
      <alignment horizontal="center" wrapText="1"/>
    </xf>
    <xf numFmtId="9" fontId="6" fillId="0" borderId="0" xfId="3" applyFont="1" applyAlignment="1">
      <alignment horizontal="center"/>
    </xf>
    <xf numFmtId="165" fontId="7" fillId="0" borderId="0" xfId="3" applyNumberFormat="1" applyFont="1" applyAlignment="1">
      <alignment horizontal="center"/>
    </xf>
    <xf numFmtId="167" fontId="6" fillId="0" borderId="1" xfId="1" applyNumberFormat="1" applyFont="1" applyBorder="1"/>
    <xf numFmtId="0" fontId="7" fillId="0" borderId="0" xfId="0" applyFont="1" applyAlignment="1">
      <alignment horizontal="right" indent="1"/>
    </xf>
    <xf numFmtId="14" fontId="15" fillId="3" borderId="1" xfId="0" applyNumberFormat="1" applyFont="1" applyFill="1" applyBorder="1" applyAlignment="1">
      <alignment horizontal="center" wrapText="1"/>
    </xf>
    <xf numFmtId="37" fontId="15" fillId="3" borderId="1" xfId="0" applyNumberFormat="1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165" fontId="15" fillId="3" borderId="1" xfId="0" applyNumberFormat="1" applyFont="1" applyFill="1" applyBorder="1" applyAlignment="1">
      <alignment horizontal="center" wrapText="1"/>
    </xf>
    <xf numFmtId="164" fontId="15" fillId="3" borderId="1" xfId="0" applyNumberFormat="1" applyFont="1" applyFill="1" applyBorder="1" applyAlignment="1">
      <alignment horizontal="center" wrapText="1"/>
    </xf>
    <xf numFmtId="41" fontId="19" fillId="3" borderId="1" xfId="0" applyNumberFormat="1" applyFont="1" applyFill="1" applyBorder="1" applyAlignment="1">
      <alignment horizontal="center" wrapText="1"/>
    </xf>
    <xf numFmtId="16" fontId="19" fillId="3" borderId="1" xfId="0" quotePrefix="1" applyNumberFormat="1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167" fontId="7" fillId="0" borderId="3" xfId="1" applyNumberFormat="1" applyFont="1" applyBorder="1" applyAlignment="1">
      <alignment horizontal="right"/>
    </xf>
    <xf numFmtId="167" fontId="7" fillId="0" borderId="0" xfId="1" applyNumberFormat="1" applyFont="1" applyAlignment="1">
      <alignment horizontal="right"/>
    </xf>
    <xf numFmtId="5" fontId="7" fillId="0" borderId="3" xfId="2" applyNumberFormat="1" applyFont="1" applyBorder="1"/>
    <xf numFmtId="5" fontId="7" fillId="0" borderId="0" xfId="2" applyNumberFormat="1" applyFont="1" applyAlignment="1">
      <alignment horizontal="center"/>
    </xf>
    <xf numFmtId="167" fontId="7" fillId="0" borderId="3" xfId="1" applyNumberFormat="1" applyFont="1" applyBorder="1"/>
    <xf numFmtId="5" fontId="7" fillId="0" borderId="2" xfId="2" applyNumberFormat="1" applyFont="1" applyBorder="1"/>
    <xf numFmtId="5" fontId="7" fillId="0" borderId="0" xfId="2" applyNumberFormat="1" applyFont="1"/>
    <xf numFmtId="5" fontId="11" fillId="0" borderId="4" xfId="2" applyNumberFormat="1" applyFont="1" applyBorder="1"/>
    <xf numFmtId="167" fontId="11" fillId="0" borderId="4" xfId="2" applyNumberFormat="1" applyFont="1" applyBorder="1"/>
    <xf numFmtId="167" fontId="7" fillId="0" borderId="1" xfId="1" applyNumberFormat="1" applyFont="1" applyBorder="1"/>
    <xf numFmtId="37" fontId="6" fillId="0" borderId="0" xfId="0" applyNumberFormat="1" applyFont="1" applyAlignment="1">
      <alignment horizontal="left"/>
    </xf>
    <xf numFmtId="0" fontId="15" fillId="2" borderId="6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/>
    </xf>
    <xf numFmtId="0" fontId="10" fillId="0" borderId="8" xfId="0" quotePrefix="1" applyFont="1" applyBorder="1"/>
    <xf numFmtId="0" fontId="10" fillId="0" borderId="8" xfId="0" applyFont="1" applyBorder="1"/>
    <xf numFmtId="37" fontId="10" fillId="0" borderId="8" xfId="0" applyNumberFormat="1" applyFont="1" applyBorder="1"/>
    <xf numFmtId="167" fontId="11" fillId="2" borderId="9" xfId="2" applyNumberFormat="1" applyFont="1" applyFill="1" applyBorder="1"/>
    <xf numFmtId="37" fontId="15" fillId="3" borderId="0" xfId="0" applyNumberFormat="1" applyFont="1" applyFill="1" applyAlignment="1">
      <alignment horizontal="center" wrapText="1"/>
    </xf>
    <xf numFmtId="167" fontId="10" fillId="0" borderId="8" xfId="1" applyNumberFormat="1" applyFont="1" applyBorder="1"/>
    <xf numFmtId="0" fontId="6" fillId="0" borderId="8" xfId="0" applyFont="1" applyBorder="1"/>
    <xf numFmtId="167" fontId="13" fillId="2" borderId="10" xfId="0" applyNumberFormat="1" applyFont="1" applyFill="1" applyBorder="1"/>
    <xf numFmtId="167" fontId="6" fillId="3" borderId="0" xfId="1" applyNumberFormat="1" applyFont="1" applyFill="1" applyAlignment="1">
      <alignment horizontal="right"/>
    </xf>
    <xf numFmtId="167" fontId="7" fillId="3" borderId="3" xfId="1" applyNumberFormat="1" applyFont="1" applyFill="1" applyBorder="1" applyAlignment="1">
      <alignment horizontal="right"/>
    </xf>
    <xf numFmtId="38" fontId="6" fillId="3" borderId="0" xfId="0" applyNumberFormat="1" applyFont="1" applyFill="1"/>
    <xf numFmtId="0" fontId="7" fillId="3" borderId="0" xfId="0" applyFont="1" applyFill="1" applyAlignment="1">
      <alignment horizontal="center"/>
    </xf>
    <xf numFmtId="37" fontId="6" fillId="3" borderId="0" xfId="0" applyNumberFormat="1" applyFont="1" applyFill="1" applyAlignment="1">
      <alignment horizontal="center"/>
    </xf>
    <xf numFmtId="5" fontId="7" fillId="3" borderId="3" xfId="2" applyNumberFormat="1" applyFont="1" applyFill="1" applyBorder="1"/>
    <xf numFmtId="166" fontId="7" fillId="3" borderId="0" xfId="2" applyNumberFormat="1" applyFont="1" applyFill="1"/>
    <xf numFmtId="5" fontId="7" fillId="3" borderId="0" xfId="0" applyNumberFormat="1" applyFont="1" applyFill="1" applyAlignment="1">
      <alignment horizontal="center"/>
    </xf>
    <xf numFmtId="166" fontId="6" fillId="3" borderId="0" xfId="2" applyNumberFormat="1" applyFont="1" applyFill="1" applyAlignment="1">
      <alignment horizontal="right"/>
    </xf>
    <xf numFmtId="37" fontId="6" fillId="3" borderId="0" xfId="0" applyNumberFormat="1" applyFont="1" applyFill="1"/>
    <xf numFmtId="167" fontId="7" fillId="3" borderId="3" xfId="1" applyNumberFormat="1" applyFont="1" applyFill="1" applyBorder="1"/>
    <xf numFmtId="167" fontId="6" fillId="3" borderId="0" xfId="1" applyNumberFormat="1" applyFont="1" applyFill="1" applyAlignment="1">
      <alignment horizontal="center"/>
    </xf>
    <xf numFmtId="167" fontId="6" fillId="3" borderId="0" xfId="1" applyNumberFormat="1" applyFont="1" applyFill="1"/>
    <xf numFmtId="166" fontId="6" fillId="3" borderId="0" xfId="2" applyNumberFormat="1" applyFont="1" applyFill="1"/>
    <xf numFmtId="5" fontId="7" fillId="3" borderId="2" xfId="2" applyNumberFormat="1" applyFont="1" applyFill="1" applyBorder="1"/>
    <xf numFmtId="37" fontId="2" fillId="3" borderId="0" xfId="0" applyNumberFormat="1" applyFont="1" applyFill="1" applyAlignment="1">
      <alignment horizontal="center" wrapText="1"/>
    </xf>
    <xf numFmtId="37" fontId="7" fillId="3" borderId="0" xfId="0" applyNumberFormat="1" applyFont="1" applyFill="1" applyAlignment="1">
      <alignment horizontal="center"/>
    </xf>
    <xf numFmtId="167" fontId="7" fillId="3" borderId="3" xfId="2" applyNumberFormat="1" applyFont="1" applyFill="1" applyBorder="1"/>
    <xf numFmtId="167" fontId="6" fillId="3" borderId="1" xfId="1" applyNumberFormat="1" applyFont="1" applyFill="1" applyBorder="1"/>
    <xf numFmtId="167" fontId="7" fillId="3" borderId="1" xfId="1" applyNumberFormat="1" applyFont="1" applyFill="1" applyBorder="1"/>
    <xf numFmtId="166" fontId="7" fillId="3" borderId="1" xfId="2" applyNumberFormat="1" applyFont="1" applyFill="1" applyBorder="1"/>
    <xf numFmtId="5" fontId="6" fillId="3" borderId="0" xfId="2" applyNumberFormat="1" applyFont="1" applyFill="1"/>
    <xf numFmtId="0" fontId="0" fillId="3" borderId="0" xfId="0" applyFill="1"/>
    <xf numFmtId="43" fontId="10" fillId="0" borderId="0" xfId="1" applyFont="1"/>
    <xf numFmtId="167" fontId="29" fillId="0" borderId="8" xfId="1" applyNumberFormat="1" applyFont="1" applyBorder="1"/>
    <xf numFmtId="0" fontId="31" fillId="0" borderId="5" xfId="0" applyFont="1" applyBorder="1" applyAlignment="1">
      <alignment horizontal="left" vertical="top" wrapText="1" readingOrder="1"/>
    </xf>
    <xf numFmtId="0" fontId="31" fillId="0" borderId="5" xfId="0" applyFont="1" applyBorder="1" applyAlignment="1">
      <alignment horizontal="right" vertical="top" wrapText="1" readingOrder="1"/>
    </xf>
    <xf numFmtId="167" fontId="30" fillId="0" borderId="5" xfId="2" applyNumberFormat="1" applyFont="1" applyBorder="1" applyAlignment="1">
      <alignment horizontal="right" vertical="top" wrapText="1" readingOrder="1"/>
    </xf>
    <xf numFmtId="167" fontId="30" fillId="0" borderId="5" xfId="0" applyNumberFormat="1" applyFont="1" applyBorder="1" applyAlignment="1">
      <alignment horizontal="right" vertical="top" wrapText="1" readingOrder="1"/>
    </xf>
    <xf numFmtId="167" fontId="30" fillId="0" borderId="5" xfId="2" applyNumberFormat="1" applyFont="1" applyBorder="1"/>
    <xf numFmtId="167" fontId="30" fillId="0" borderId="5" xfId="0" applyNumberFormat="1" applyFont="1" applyBorder="1"/>
    <xf numFmtId="3" fontId="31" fillId="0" borderId="5" xfId="0" applyNumberFormat="1" applyFont="1" applyBorder="1" applyAlignment="1">
      <alignment horizontal="right" vertical="top" wrapText="1" readingOrder="1"/>
    </xf>
    <xf numFmtId="6" fontId="31" fillId="0" borderId="5" xfId="0" applyNumberFormat="1" applyFont="1" applyBorder="1" applyAlignment="1">
      <alignment horizontal="right" vertical="top" wrapText="1" readingOrder="1"/>
    </xf>
    <xf numFmtId="166" fontId="30" fillId="0" borderId="5" xfId="2" applyNumberFormat="1" applyFont="1" applyBorder="1" applyAlignment="1">
      <alignment horizontal="center" vertical="top" wrapText="1" readingOrder="1"/>
    </xf>
    <xf numFmtId="6" fontId="30" fillId="0" borderId="5" xfId="0" applyNumberFormat="1" applyFont="1" applyBorder="1" applyAlignment="1">
      <alignment horizontal="right" vertical="top" wrapText="1" readingOrder="1"/>
    </xf>
    <xf numFmtId="166" fontId="30" fillId="0" borderId="5" xfId="2" applyNumberFormat="1" applyFont="1" applyBorder="1"/>
    <xf numFmtId="0" fontId="30" fillId="0" borderId="5" xfId="0" applyFont="1" applyBorder="1"/>
    <xf numFmtId="166" fontId="30" fillId="0" borderId="5" xfId="0" applyNumberFormat="1" applyFont="1" applyBorder="1"/>
    <xf numFmtId="0" fontId="32" fillId="0" borderId="0" xfId="4" applyAlignment="1">
      <alignment horizontal="center"/>
    </xf>
    <xf numFmtId="0" fontId="31" fillId="0" borderId="0" xfId="4" quotePrefix="1" applyFont="1" applyAlignment="1">
      <alignment horizontal="center" vertical="center"/>
    </xf>
    <xf numFmtId="167" fontId="31" fillId="0" borderId="0" xfId="6" applyNumberFormat="1" applyFont="1" applyAlignment="1">
      <alignment horizontal="right" vertical="center" wrapText="1"/>
    </xf>
    <xf numFmtId="167" fontId="31" fillId="0" borderId="0" xfId="6" applyNumberFormat="1" applyFont="1"/>
    <xf numFmtId="167" fontId="31" fillId="0" borderId="0" xfId="6" applyNumberFormat="1" applyFont="1" applyAlignment="1">
      <alignment horizontal="right" wrapText="1"/>
    </xf>
    <xf numFmtId="167" fontId="30" fillId="0" borderId="5" xfId="6" applyNumberFormat="1" applyFont="1" applyBorder="1" applyAlignment="1">
      <alignment horizontal="center"/>
    </xf>
    <xf numFmtId="43" fontId="7" fillId="0" borderId="0" xfId="1" applyFont="1" applyAlignment="1">
      <alignment horizontal="center"/>
    </xf>
    <xf numFmtId="43" fontId="15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7" fillId="0" borderId="0" xfId="1" quotePrefix="1" applyFont="1" applyAlignment="1">
      <alignment horizontal="center"/>
    </xf>
    <xf numFmtId="43" fontId="6" fillId="0" borderId="0" xfId="1" applyFont="1"/>
    <xf numFmtId="44" fontId="6" fillId="0" borderId="0" xfId="2" applyFont="1"/>
    <xf numFmtId="167" fontId="6" fillId="0" borderId="0" xfId="0" applyNumberFormat="1" applyFont="1"/>
    <xf numFmtId="0" fontId="6" fillId="0" borderId="0" xfId="2" applyNumberFormat="1" applyFont="1" applyAlignment="1">
      <alignment horizontal="right"/>
    </xf>
    <xf numFmtId="5" fontId="6" fillId="0" borderId="0" xfId="2" quotePrefix="1" applyNumberFormat="1" applyFont="1" applyAlignment="1">
      <alignment horizontal="right"/>
    </xf>
    <xf numFmtId="0" fontId="32" fillId="0" borderId="0" xfId="4" quotePrefix="1" applyAlignment="1">
      <alignment horizontal="right"/>
    </xf>
    <xf numFmtId="0" fontId="14" fillId="0" borderId="0" xfId="4" quotePrefix="1" applyFont="1" applyAlignment="1">
      <alignment horizontal="center" vertical="center"/>
    </xf>
    <xf numFmtId="44" fontId="14" fillId="0" borderId="0" xfId="2" applyFont="1" applyAlignment="1">
      <alignment horizontal="right" vertical="center" wrapText="1"/>
    </xf>
    <xf numFmtId="44" fontId="0" fillId="0" borderId="0" xfId="2" applyFont="1" applyAlignment="1">
      <alignment horizontal="left"/>
    </xf>
    <xf numFmtId="167" fontId="7" fillId="0" borderId="3" xfId="2" applyNumberFormat="1" applyFont="1" applyBorder="1"/>
    <xf numFmtId="165" fontId="6" fillId="0" borderId="0" xfId="0" quotePrefix="1" applyNumberFormat="1" applyFont="1" applyAlignment="1">
      <alignment horizontal="center"/>
    </xf>
    <xf numFmtId="166" fontId="7" fillId="0" borderId="1" xfId="2" applyNumberFormat="1" applyFont="1" applyBorder="1"/>
    <xf numFmtId="0" fontId="37" fillId="0" borderId="0" xfId="0" applyFont="1" applyAlignment="1">
      <alignment horizontal="center"/>
    </xf>
    <xf numFmtId="1" fontId="37" fillId="0" borderId="0" xfId="6" applyNumberFormat="1" applyFont="1" applyAlignment="1">
      <alignment horizontal="center" vertical="center" wrapText="1"/>
    </xf>
    <xf numFmtId="44" fontId="37" fillId="0" borderId="0" xfId="2" applyFont="1" applyAlignment="1">
      <alignment horizontal="center"/>
    </xf>
    <xf numFmtId="167" fontId="1" fillId="0" borderId="0" xfId="1" applyNumberFormat="1"/>
    <xf numFmtId="0" fontId="31" fillId="0" borderId="0" xfId="0" applyFont="1"/>
    <xf numFmtId="0" fontId="33" fillId="0" borderId="0" xfId="0" applyFont="1"/>
    <xf numFmtId="0" fontId="35" fillId="5" borderId="0" xfId="0" applyFont="1" applyFill="1"/>
    <xf numFmtId="0" fontId="36" fillId="5" borderId="0" xfId="0" applyFont="1" applyFill="1"/>
    <xf numFmtId="14" fontId="36" fillId="5" borderId="0" xfId="0" applyNumberFormat="1" applyFont="1" applyFill="1" applyAlignment="1">
      <alignment horizontal="center"/>
    </xf>
    <xf numFmtId="0" fontId="10" fillId="5" borderId="0" xfId="0" applyFont="1" applyFill="1"/>
    <xf numFmtId="0" fontId="31" fillId="5" borderId="0" xfId="0" applyFont="1" applyFill="1" applyAlignment="1">
      <alignment horizontal="left" vertical="top" wrapText="1" readingOrder="1"/>
    </xf>
    <xf numFmtId="6" fontId="31" fillId="5" borderId="0" xfId="0" applyNumberFormat="1" applyFont="1" applyFill="1" applyAlignment="1">
      <alignment horizontal="right" vertical="top" wrapText="1" readingOrder="1"/>
    </xf>
    <xf numFmtId="166" fontId="30" fillId="5" borderId="0" xfId="2" applyNumberFormat="1" applyFont="1" applyFill="1" applyAlignment="1">
      <alignment horizontal="center" vertical="top" wrapText="1" readingOrder="1"/>
    </xf>
    <xf numFmtId="6" fontId="30" fillId="5" borderId="0" xfId="0" applyNumberFormat="1" applyFont="1" applyFill="1" applyAlignment="1">
      <alignment horizontal="right" vertical="top" wrapText="1" readingOrder="1"/>
    </xf>
    <xf numFmtId="166" fontId="30" fillId="5" borderId="0" xfId="2" applyNumberFormat="1" applyFont="1" applyFill="1"/>
    <xf numFmtId="0" fontId="30" fillId="5" borderId="0" xfId="0" applyFont="1" applyFill="1"/>
    <xf numFmtId="166" fontId="30" fillId="5" borderId="0" xfId="0" applyNumberFormat="1" applyFont="1" applyFill="1"/>
    <xf numFmtId="3" fontId="31" fillId="5" borderId="0" xfId="0" applyNumberFormat="1" applyFont="1" applyFill="1" applyAlignment="1">
      <alignment horizontal="right" vertical="top" wrapText="1" readingOrder="1"/>
    </xf>
    <xf numFmtId="167" fontId="30" fillId="5" borderId="0" xfId="2" applyNumberFormat="1" applyFont="1" applyFill="1" applyAlignment="1">
      <alignment horizontal="right" vertical="top" wrapText="1" readingOrder="1"/>
    </xf>
    <xf numFmtId="167" fontId="30" fillId="5" borderId="0" xfId="0" applyNumberFormat="1" applyFont="1" applyFill="1" applyAlignment="1">
      <alignment horizontal="right" vertical="top" wrapText="1" readingOrder="1"/>
    </xf>
    <xf numFmtId="167" fontId="30" fillId="5" borderId="0" xfId="2" applyNumberFormat="1" applyFont="1" applyFill="1"/>
    <xf numFmtId="167" fontId="30" fillId="5" borderId="0" xfId="0" applyNumberFormat="1" applyFont="1" applyFill="1"/>
    <xf numFmtId="0" fontId="31" fillId="5" borderId="0" xfId="0" applyFont="1" applyFill="1" applyAlignment="1">
      <alignment horizontal="right" vertical="top" wrapText="1" readingOrder="1"/>
    </xf>
    <xf numFmtId="166" fontId="30" fillId="5" borderId="0" xfId="2" applyNumberFormat="1" applyFont="1" applyFill="1" applyAlignment="1">
      <alignment horizontal="right" vertical="top" wrapText="1" readingOrder="1"/>
    </xf>
    <xf numFmtId="3" fontId="30" fillId="5" borderId="0" xfId="0" applyNumberFormat="1" applyFont="1" applyFill="1" applyAlignment="1">
      <alignment horizontal="right" vertical="top" wrapText="1" readingOrder="1"/>
    </xf>
    <xf numFmtId="6" fontId="30" fillId="5" borderId="0" xfId="0" applyNumberFormat="1" applyFont="1" applyFill="1"/>
    <xf numFmtId="0" fontId="40" fillId="0" borderId="0" xfId="0" applyFont="1"/>
    <xf numFmtId="0" fontId="33" fillId="0" borderId="0" xfId="0" quotePrefix="1" applyFont="1"/>
    <xf numFmtId="44" fontId="2" fillId="0" borderId="0" xfId="2" applyFont="1" applyAlignment="1">
      <alignment horizontal="center"/>
    </xf>
    <xf numFmtId="44" fontId="7" fillId="0" borderId="0" xfId="2" applyFont="1" applyAlignment="1">
      <alignment horizontal="center"/>
    </xf>
    <xf numFmtId="167" fontId="6" fillId="0" borderId="0" xfId="1" applyNumberFormat="1" applyFont="1" applyBorder="1"/>
    <xf numFmtId="167" fontId="6" fillId="3" borderId="0" xfId="1" applyNumberFormat="1" applyFont="1" applyFill="1" applyBorder="1"/>
    <xf numFmtId="167" fontId="6" fillId="0" borderId="0" xfId="1" applyNumberFormat="1" applyFont="1" applyBorder="1" applyAlignment="1">
      <alignment horizontal="right"/>
    </xf>
    <xf numFmtId="44" fontId="31" fillId="0" borderId="0" xfId="2" quotePrefix="1" applyFont="1" applyAlignment="1">
      <alignment horizontal="center" vertical="center"/>
    </xf>
    <xf numFmtId="44" fontId="37" fillId="0" borderId="0" xfId="2" applyFont="1" applyAlignment="1">
      <alignment horizontal="center" vertical="center"/>
    </xf>
    <xf numFmtId="44" fontId="31" fillId="0" borderId="0" xfId="2" applyFont="1" applyAlignment="1">
      <alignment horizontal="right" vertical="center" wrapText="1"/>
    </xf>
    <xf numFmtId="166" fontId="37" fillId="0" borderId="0" xfId="2" applyNumberFormat="1" applyFont="1" applyAlignment="1">
      <alignment horizontal="center" vertical="center"/>
    </xf>
    <xf numFmtId="167" fontId="31" fillId="0" borderId="0" xfId="6" applyNumberFormat="1" applyFont="1" applyFill="1" applyAlignment="1">
      <alignment horizontal="center" vertical="center" wrapText="1"/>
    </xf>
    <xf numFmtId="166" fontId="30" fillId="3" borderId="4" xfId="2" applyNumberFormat="1" applyFont="1" applyFill="1" applyBorder="1" applyAlignment="1">
      <alignment horizontal="center" vertical="top" wrapText="1"/>
    </xf>
    <xf numFmtId="166" fontId="30" fillId="3" borderId="2" xfId="5" applyNumberFormat="1" applyFont="1" applyFill="1" applyBorder="1"/>
    <xf numFmtId="44" fontId="41" fillId="0" borderId="0" xfId="2" applyFont="1" applyAlignment="1">
      <alignment horizontal="left"/>
    </xf>
    <xf numFmtId="44" fontId="6" fillId="0" borderId="0" xfId="2" applyFont="1" applyAlignment="1">
      <alignment horizontal="left"/>
    </xf>
    <xf numFmtId="166" fontId="10" fillId="5" borderId="0" xfId="0" applyNumberFormat="1" applyFont="1" applyFill="1"/>
    <xf numFmtId="0" fontId="44" fillId="0" borderId="0" xfId="0" applyFont="1"/>
    <xf numFmtId="166" fontId="10" fillId="0" borderId="0" xfId="2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center"/>
    </xf>
    <xf numFmtId="43" fontId="10" fillId="5" borderId="0" xfId="1" applyFont="1" applyFill="1"/>
    <xf numFmtId="44" fontId="31" fillId="0" borderId="0" xfId="2" applyFont="1" applyFill="1" applyAlignment="1">
      <alignment horizontal="right" vertical="center" wrapText="1"/>
    </xf>
    <xf numFmtId="167" fontId="31" fillId="0" borderId="0" xfId="6" applyNumberFormat="1" applyFont="1" applyFill="1" applyAlignment="1">
      <alignment horizontal="right" vertical="center" wrapText="1"/>
    </xf>
    <xf numFmtId="37" fontId="7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167" fontId="6" fillId="0" borderId="0" xfId="2" applyNumberFormat="1" applyFont="1" applyAlignment="1">
      <alignment horizontal="right"/>
    </xf>
    <xf numFmtId="37" fontId="7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44" fontId="41" fillId="0" borderId="0" xfId="2" applyFont="1" applyFill="1" applyAlignment="1">
      <alignment horizontal="left"/>
    </xf>
    <xf numFmtId="167" fontId="6" fillId="0" borderId="0" xfId="1" applyNumberFormat="1" applyFont="1" applyFill="1" applyAlignment="1">
      <alignment horizontal="center"/>
    </xf>
    <xf numFmtId="167" fontId="6" fillId="0" borderId="0" xfId="1" applyNumberFormat="1" applyFont="1" applyFill="1"/>
    <xf numFmtId="167" fontId="7" fillId="0" borderId="2" xfId="2" applyNumberFormat="1" applyFont="1" applyBorder="1"/>
    <xf numFmtId="167" fontId="7" fillId="0" borderId="0" xfId="1" applyNumberFormat="1" applyFont="1" applyBorder="1"/>
    <xf numFmtId="167" fontId="7" fillId="3" borderId="0" xfId="1" applyNumberFormat="1" applyFont="1" applyFill="1" applyBorder="1"/>
    <xf numFmtId="0" fontId="0" fillId="0" borderId="0" xfId="0" applyAlignment="1">
      <alignment horizontal="left"/>
    </xf>
    <xf numFmtId="44" fontId="37" fillId="5" borderId="0" xfId="2" applyFont="1" applyFill="1" applyAlignment="1">
      <alignment horizontal="center" vertical="center"/>
    </xf>
    <xf numFmtId="44" fontId="31" fillId="5" borderId="0" xfId="2" applyFont="1" applyFill="1" applyAlignment="1">
      <alignment horizontal="right" vertical="center" wrapText="1"/>
    </xf>
    <xf numFmtId="167" fontId="31" fillId="5" borderId="0" xfId="6" applyNumberFormat="1" applyFont="1" applyFill="1" applyAlignment="1">
      <alignment horizontal="right" vertical="center" wrapText="1"/>
    </xf>
    <xf numFmtId="37" fontId="7" fillId="0" borderId="0" xfId="0" applyNumberFormat="1" applyFont="1" applyAlignment="1">
      <alignment horizontal="center"/>
    </xf>
    <xf numFmtId="44" fontId="7" fillId="0" borderId="0" xfId="0" applyNumberFormat="1" applyFont="1"/>
    <xf numFmtId="0" fontId="7" fillId="0" borderId="0" xfId="0" quotePrefix="1" applyFont="1" applyAlignment="1">
      <alignment horizontal="center"/>
    </xf>
    <xf numFmtId="16" fontId="8" fillId="3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1" fontId="19" fillId="3" borderId="1" xfId="0" applyNumberFormat="1" applyFont="1" applyFill="1" applyBorder="1" applyAlignment="1">
      <alignment horizontal="center" vertical="center" wrapText="1"/>
    </xf>
    <xf numFmtId="37" fontId="7" fillId="0" borderId="0" xfId="0" applyNumberFormat="1" applyFont="1" applyAlignment="1">
      <alignment horizontal="center"/>
    </xf>
    <xf numFmtId="167" fontId="6" fillId="0" borderId="0" xfId="1" applyNumberFormat="1" applyFont="1" applyFill="1" applyAlignment="1">
      <alignment horizontal="right"/>
    </xf>
    <xf numFmtId="167" fontId="7" fillId="0" borderId="3" xfId="1" applyNumberFormat="1" applyFont="1" applyFill="1" applyBorder="1"/>
    <xf numFmtId="167" fontId="7" fillId="0" borderId="0" xfId="1" applyNumberFormat="1" applyFont="1" applyFill="1" applyBorder="1"/>
    <xf numFmtId="5" fontId="7" fillId="0" borderId="0" xfId="0" applyNumberFormat="1" applyFont="1" applyFill="1" applyAlignment="1">
      <alignment horizontal="center"/>
    </xf>
    <xf numFmtId="44" fontId="6" fillId="0" borderId="0" xfId="2" applyFont="1" applyFill="1" applyAlignment="1">
      <alignment horizontal="left"/>
    </xf>
    <xf numFmtId="167" fontId="7" fillId="3" borderId="2" xfId="2" applyNumberFormat="1" applyFont="1" applyFill="1" applyBorder="1"/>
    <xf numFmtId="166" fontId="31" fillId="0" borderId="0" xfId="2" applyNumberFormat="1" applyFont="1" applyFill="1" applyAlignment="1">
      <alignment horizontal="right" vertical="center" wrapText="1"/>
    </xf>
    <xf numFmtId="166" fontId="31" fillId="0" borderId="0" xfId="6" applyNumberFormat="1" applyFont="1" applyFill="1" applyAlignment="1">
      <alignment horizontal="right" vertical="center" wrapText="1"/>
    </xf>
    <xf numFmtId="166" fontId="31" fillId="0" borderId="0" xfId="6" applyNumberFormat="1" applyFont="1" applyFill="1" applyAlignment="1">
      <alignment vertical="center"/>
    </xf>
    <xf numFmtId="166" fontId="31" fillId="0" borderId="0" xfId="6" applyNumberFormat="1" applyFont="1" applyAlignment="1">
      <alignment horizontal="right" vertical="center" wrapText="1"/>
    </xf>
    <xf numFmtId="166" fontId="31" fillId="0" borderId="0" xfId="6" applyNumberFormat="1" applyFont="1" applyAlignment="1">
      <alignment vertical="center"/>
    </xf>
    <xf numFmtId="37" fontId="7" fillId="0" borderId="0" xfId="0" applyNumberFormat="1" applyFont="1" applyAlignment="1">
      <alignment horizontal="center"/>
    </xf>
    <xf numFmtId="166" fontId="31" fillId="5" borderId="0" xfId="6" applyNumberFormat="1" applyFont="1" applyFill="1" applyAlignment="1">
      <alignment horizontal="right" vertical="center" wrapText="1"/>
    </xf>
    <xf numFmtId="166" fontId="31" fillId="5" borderId="0" xfId="6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 indent="1"/>
    </xf>
    <xf numFmtId="37" fontId="7" fillId="0" borderId="0" xfId="0" applyNumberFormat="1" applyFont="1" applyAlignment="1">
      <alignment horizontal="center"/>
    </xf>
    <xf numFmtId="167" fontId="10" fillId="5" borderId="0" xfId="0" applyNumberFormat="1" applyFont="1" applyFill="1"/>
    <xf numFmtId="37" fontId="6" fillId="0" borderId="0" xfId="0" applyNumberFormat="1" applyFont="1" applyBorder="1"/>
    <xf numFmtId="165" fontId="6" fillId="0" borderId="0" xfId="0" applyNumberFormat="1" applyFont="1" applyBorder="1"/>
    <xf numFmtId="0" fontId="42" fillId="7" borderId="5" xfId="0" applyFont="1" applyFill="1" applyBorder="1" applyAlignment="1">
      <alignment vertical="center"/>
    </xf>
    <xf numFmtId="0" fontId="43" fillId="7" borderId="5" xfId="0" applyFont="1" applyFill="1" applyBorder="1" applyAlignment="1">
      <alignment vertical="center"/>
    </xf>
    <xf numFmtId="14" fontId="43" fillId="7" borderId="5" xfId="0" applyNumberFormat="1" applyFont="1" applyFill="1" applyBorder="1" applyAlignment="1">
      <alignment horizontal="center" vertical="center" wrapText="1"/>
    </xf>
    <xf numFmtId="0" fontId="43" fillId="7" borderId="5" xfId="0" applyFont="1" applyFill="1" applyBorder="1" applyAlignment="1">
      <alignment horizontal="center" vertical="center"/>
    </xf>
    <xf numFmtId="0" fontId="43" fillId="7" borderId="5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wrapText="1"/>
    </xf>
    <xf numFmtId="0" fontId="35" fillId="7" borderId="5" xfId="0" applyFont="1" applyFill="1" applyBorder="1" applyAlignment="1">
      <alignment horizontal="left" vertical="top" wrapText="1" readingOrder="1"/>
    </xf>
    <xf numFmtId="3" fontId="35" fillId="7" borderId="5" xfId="0" applyNumberFormat="1" applyFont="1" applyFill="1" applyBorder="1" applyAlignment="1">
      <alignment horizontal="right" vertical="top" wrapText="1" readingOrder="1"/>
    </xf>
    <xf numFmtId="166" fontId="42" fillId="7" borderId="5" xfId="2" applyNumberFormat="1" applyFont="1" applyFill="1" applyBorder="1" applyAlignment="1">
      <alignment horizontal="right" vertical="top" wrapText="1" readingOrder="1"/>
    </xf>
    <xf numFmtId="3" fontId="42" fillId="7" borderId="5" xfId="0" applyNumberFormat="1" applyFont="1" applyFill="1" applyBorder="1" applyAlignment="1">
      <alignment horizontal="right" vertical="top" wrapText="1" readingOrder="1"/>
    </xf>
    <xf numFmtId="166" fontId="42" fillId="7" borderId="5" xfId="2" applyNumberFormat="1" applyFont="1" applyFill="1" applyBorder="1"/>
    <xf numFmtId="0" fontId="42" fillId="7" borderId="5" xfId="0" applyFont="1" applyFill="1" applyBorder="1"/>
    <xf numFmtId="6" fontId="42" fillId="7" borderId="5" xfId="0" applyNumberFormat="1" applyFont="1" applyFill="1" applyBorder="1"/>
    <xf numFmtId="0" fontId="6" fillId="0" borderId="0" xfId="7"/>
    <xf numFmtId="0" fontId="6" fillId="0" borderId="0" xfId="7" applyAlignment="1">
      <alignment horizontal="center"/>
    </xf>
    <xf numFmtId="0" fontId="31" fillId="0" borderId="0" xfId="7" quotePrefix="1" applyFont="1" applyAlignment="1">
      <alignment horizontal="center" vertical="center"/>
    </xf>
    <xf numFmtId="0" fontId="30" fillId="3" borderId="0" xfId="7" applyFont="1" applyFill="1" applyAlignment="1">
      <alignment horizontal="center" vertical="top" wrapText="1"/>
    </xf>
    <xf numFmtId="44" fontId="6" fillId="0" borderId="0" xfId="2" applyFont="1" applyFill="1"/>
    <xf numFmtId="41" fontId="6" fillId="0" borderId="0" xfId="7" applyNumberFormat="1"/>
    <xf numFmtId="0" fontId="31" fillId="0" borderId="0" xfId="7" applyFont="1" applyAlignment="1">
      <alignment horizontal="left" vertical="center" wrapText="1"/>
    </xf>
    <xf numFmtId="44" fontId="6" fillId="0" borderId="0" xfId="2" applyFont="1" applyAlignment="1">
      <alignment vertical="center"/>
    </xf>
    <xf numFmtId="0" fontId="6" fillId="0" borderId="0" xfId="7" applyAlignment="1">
      <alignment vertical="center"/>
    </xf>
    <xf numFmtId="0" fontId="31" fillId="5" borderId="0" xfId="7" quotePrefix="1" applyFont="1" applyFill="1" applyAlignment="1">
      <alignment horizontal="center" vertical="center"/>
    </xf>
    <xf numFmtId="41" fontId="31" fillId="0" borderId="0" xfId="7" applyNumberFormat="1" applyFont="1" applyAlignment="1">
      <alignment vertical="center"/>
    </xf>
    <xf numFmtId="0" fontId="38" fillId="6" borderId="0" xfId="7" applyFont="1" applyFill="1" applyAlignment="1">
      <alignment vertical="top" wrapText="1"/>
    </xf>
    <xf numFmtId="0" fontId="37" fillId="0" borderId="0" xfId="7" applyFont="1" applyAlignment="1">
      <alignment horizontal="center" vertical="center"/>
    </xf>
    <xf numFmtId="166" fontId="6" fillId="0" borderId="0" xfId="7" applyNumberFormat="1"/>
    <xf numFmtId="0" fontId="31" fillId="0" borderId="0" xfId="7" quotePrefix="1" applyFont="1" applyAlignment="1">
      <alignment horizontal="center"/>
    </xf>
    <xf numFmtId="0" fontId="34" fillId="0" borderId="0" xfId="7" applyFont="1" applyAlignment="1">
      <alignment vertical="top" wrapText="1"/>
    </xf>
    <xf numFmtId="44" fontId="6" fillId="0" borderId="0" xfId="2" applyFont="1" applyFill="1" applyAlignment="1">
      <alignment vertical="center"/>
    </xf>
    <xf numFmtId="0" fontId="6" fillId="0" borderId="0" xfId="7" quotePrefix="1" applyAlignment="1">
      <alignment vertical="center"/>
    </xf>
    <xf numFmtId="41" fontId="31" fillId="5" borderId="0" xfId="7" applyNumberFormat="1" applyFont="1" applyFill="1" applyAlignment="1">
      <alignment vertical="center"/>
    </xf>
    <xf numFmtId="0" fontId="6" fillId="5" borderId="0" xfId="7" applyFill="1" applyAlignment="1">
      <alignment vertical="center"/>
    </xf>
    <xf numFmtId="0" fontId="38" fillId="5" borderId="0" xfId="7" applyFont="1" applyFill="1" applyAlignment="1">
      <alignment vertical="top" wrapText="1"/>
    </xf>
    <xf numFmtId="0" fontId="6" fillId="5" borderId="0" xfId="7" applyFill="1"/>
    <xf numFmtId="0" fontId="37" fillId="5" borderId="0" xfId="7" applyFont="1" applyFill="1" applyAlignment="1">
      <alignment horizontal="center" vertical="center"/>
    </xf>
    <xf numFmtId="41" fontId="6" fillId="5" borderId="0" xfId="7" applyNumberFormat="1" applyFill="1"/>
    <xf numFmtId="166" fontId="6" fillId="5" borderId="0" xfId="7" applyNumberFormat="1" applyFill="1"/>
    <xf numFmtId="0" fontId="38" fillId="0" borderId="0" xfId="7" applyFont="1" applyAlignment="1">
      <alignment vertical="top" wrapText="1"/>
    </xf>
    <xf numFmtId="0" fontId="31" fillId="0" borderId="0" xfId="7" applyFont="1" applyAlignment="1">
      <alignment horizontal="left" vertical="top" wrapText="1"/>
    </xf>
    <xf numFmtId="0" fontId="31" fillId="0" borderId="0" xfId="7" applyFont="1" applyAlignment="1">
      <alignment horizontal="center"/>
    </xf>
    <xf numFmtId="0" fontId="30" fillId="0" borderId="5" xfId="7" applyFont="1" applyBorder="1" applyAlignment="1">
      <alignment horizontal="center" wrapText="1"/>
    </xf>
    <xf numFmtId="0" fontId="34" fillId="0" borderId="5" xfId="7" applyFont="1" applyBorder="1" applyAlignment="1">
      <alignment horizontal="center" vertical="top" wrapText="1"/>
    </xf>
    <xf numFmtId="0" fontId="34" fillId="3" borderId="5" xfId="7" applyFont="1" applyFill="1" applyBorder="1" applyAlignment="1">
      <alignment horizontal="center" vertical="top" wrapText="1"/>
    </xf>
    <xf numFmtId="0" fontId="39" fillId="6" borderId="5" xfId="7" applyFont="1" applyFill="1" applyBorder="1" applyAlignment="1">
      <alignment horizontal="center" vertical="top" wrapText="1"/>
    </xf>
    <xf numFmtId="0" fontId="31" fillId="0" borderId="0" xfId="7" applyFont="1"/>
    <xf numFmtId="0" fontId="31" fillId="0" borderId="0" xfId="7" applyFont="1" applyAlignment="1">
      <alignment vertical="top" wrapText="1"/>
    </xf>
    <xf numFmtId="0" fontId="31" fillId="0" borderId="0" xfId="7" applyFont="1" applyFill="1" applyAlignment="1">
      <alignment horizontal="left" vertical="center" wrapText="1"/>
    </xf>
    <xf numFmtId="41" fontId="6" fillId="0" borderId="0" xfId="7" applyNumberFormat="1" applyFill="1"/>
    <xf numFmtId="0" fontId="31" fillId="0" borderId="0" xfId="7" quotePrefix="1" applyFont="1" applyFill="1" applyAlignment="1">
      <alignment horizontal="center" vertical="center"/>
    </xf>
    <xf numFmtId="0" fontId="31" fillId="0" borderId="0" xfId="7" quotePrefix="1" applyFont="1" applyFill="1" applyAlignment="1">
      <alignment horizontal="center"/>
    </xf>
    <xf numFmtId="0" fontId="6" fillId="0" borderId="0" xfId="7" applyFill="1" applyAlignment="1">
      <alignment horizontal="center"/>
    </xf>
    <xf numFmtId="167" fontId="0" fillId="0" borderId="0" xfId="0" applyNumberFormat="1"/>
    <xf numFmtId="37" fontId="6" fillId="0" borderId="0" xfId="0" quotePrefix="1" applyNumberFormat="1" applyFont="1" applyAlignment="1">
      <alignment horizontal="center" wrapText="1"/>
    </xf>
    <xf numFmtId="37" fontId="7" fillId="0" borderId="0" xfId="0" quotePrefix="1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vertical="top"/>
    </xf>
  </cellXfs>
  <cellStyles count="8">
    <cellStyle name="Comma" xfId="1" builtinId="3"/>
    <cellStyle name="Comma 2" xfId="6" xr:uid="{00000000-0005-0000-0000-000001000000}"/>
    <cellStyle name="Currency" xfId="2" builtinId="4"/>
    <cellStyle name="Currency 2" xfId="5" xr:uid="{00000000-0005-0000-0000-000003000000}"/>
    <cellStyle name="Normal" xfId="0" builtinId="0"/>
    <cellStyle name="Normal 2" xfId="4" xr:uid="{00000000-0005-0000-0000-000005000000}"/>
    <cellStyle name="Normal 2 2" xfId="7" xr:uid="{C292EB43-B33A-4C96-8D06-F101EAE96C39}"/>
    <cellStyle name="Percent" xfId="3" builtinId="5"/>
  </cellStyles>
  <dxfs count="0"/>
  <tableStyles count="0" defaultTableStyle="TableStyleMedium9" defaultPivotStyle="PivotStyleLight16"/>
  <colors>
    <mruColors>
      <color rgb="FF99FF99"/>
      <color rgb="FFBDFFBD"/>
      <color rgb="FFD5FFD5"/>
      <color rgb="FFD7F7E8"/>
      <color rgb="FFDAE7F6"/>
      <color rgb="FF820000"/>
      <color rgb="FF990000"/>
      <color rgb="FF90B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345A3-D641-4E14-AD27-5E6B977037DA}">
  <dimension ref="B3:P91"/>
  <sheetViews>
    <sheetView showGridLines="0" tabSelected="1" view="pageBreakPreview" zoomScale="40" zoomScaleNormal="70" zoomScaleSheetLayoutView="40" zoomScalePageLayoutView="25" workbookViewId="0">
      <selection activeCell="D13" sqref="D13"/>
    </sheetView>
  </sheetViews>
  <sheetFormatPr defaultColWidth="8.88671875" defaultRowHeight="12.75" x14ac:dyDescent="0.2"/>
  <cols>
    <col min="1" max="1" width="8.88671875" style="391"/>
    <col min="2" max="2" width="136.88671875" style="391" customWidth="1"/>
    <col min="3" max="4" width="24.33203125" style="391" bestFit="1" customWidth="1"/>
    <col min="5" max="5" width="23.5546875" style="391" customWidth="1"/>
    <col min="6" max="6" width="19.88671875" style="391" customWidth="1"/>
    <col min="7" max="7" width="8.88671875" style="392"/>
    <col min="8" max="9" width="8.88671875" style="391"/>
    <col min="10" max="10" width="10" style="391" bestFit="1" customWidth="1"/>
    <col min="11" max="11" width="14.6640625" style="391" bestFit="1" customWidth="1"/>
    <col min="12" max="13" width="8.88671875" style="391"/>
    <col min="14" max="14" width="20" style="391" bestFit="1" customWidth="1"/>
    <col min="15" max="15" width="20.109375" style="391" bestFit="1" customWidth="1"/>
    <col min="16" max="16" width="21.6640625" style="391" customWidth="1"/>
    <col min="17" max="16384" width="8.88671875" style="391"/>
  </cols>
  <sheetData>
    <row r="3" spans="2:16" ht="23.25" x14ac:dyDescent="0.35">
      <c r="B3" s="424" t="s">
        <v>256</v>
      </c>
      <c r="C3" s="424"/>
      <c r="D3" s="424"/>
      <c r="E3" s="424"/>
      <c r="F3" s="423"/>
      <c r="G3" s="418"/>
    </row>
    <row r="4" spans="2:16" ht="23.25" x14ac:dyDescent="0.35">
      <c r="B4" s="424"/>
      <c r="C4" s="424"/>
      <c r="D4" s="424"/>
      <c r="E4" s="424"/>
      <c r="F4" s="423"/>
      <c r="G4" s="418"/>
    </row>
    <row r="5" spans="2:16" ht="46.5" x14ac:dyDescent="0.35">
      <c r="B5" s="266" t="s">
        <v>226</v>
      </c>
      <c r="C5" s="422" t="s">
        <v>225</v>
      </c>
      <c r="D5" s="421" t="s">
        <v>224</v>
      </c>
      <c r="E5" s="420" t="s">
        <v>223</v>
      </c>
      <c r="F5" s="419" t="s">
        <v>222</v>
      </c>
      <c r="G5" s="418"/>
    </row>
    <row r="6" spans="2:16" x14ac:dyDescent="0.2">
      <c r="F6" s="396"/>
    </row>
    <row r="7" spans="2:16" ht="23.25" x14ac:dyDescent="0.35">
      <c r="B7" s="417"/>
      <c r="C7" s="265"/>
      <c r="D7" s="264"/>
      <c r="F7" s="264"/>
    </row>
    <row r="8" spans="2:16" ht="23.25" x14ac:dyDescent="0.2">
      <c r="B8" s="406" t="s">
        <v>246</v>
      </c>
      <c r="F8" s="396"/>
      <c r="N8" s="272"/>
    </row>
    <row r="9" spans="2:16" ht="13.5" customHeight="1" x14ac:dyDescent="0.2">
      <c r="B9" s="406"/>
      <c r="F9" s="396"/>
      <c r="N9" s="272"/>
    </row>
    <row r="10" spans="2:16" ht="27.75" x14ac:dyDescent="0.2">
      <c r="B10" s="402" t="s">
        <v>219</v>
      </c>
      <c r="F10" s="396"/>
      <c r="G10" s="400"/>
      <c r="N10" s="272"/>
      <c r="O10" s="263"/>
      <c r="P10" s="263"/>
    </row>
    <row r="11" spans="2:16" ht="16.5" customHeight="1" x14ac:dyDescent="0.2">
      <c r="B11" s="416"/>
      <c r="F11" s="396"/>
      <c r="G11" s="391"/>
      <c r="K11" s="330"/>
      <c r="N11" s="395"/>
      <c r="O11" s="331"/>
      <c r="P11" s="331"/>
    </row>
    <row r="12" spans="2:16" ht="99" customHeight="1" x14ac:dyDescent="0.2">
      <c r="B12" s="425" t="s">
        <v>399</v>
      </c>
      <c r="C12" s="362">
        <v>0</v>
      </c>
      <c r="D12" s="362">
        <v>0</v>
      </c>
      <c r="E12" s="362"/>
      <c r="F12" s="362"/>
      <c r="G12" s="362" t="s">
        <v>306</v>
      </c>
      <c r="H12" s="362"/>
      <c r="K12" s="330"/>
      <c r="N12" s="395"/>
      <c r="O12" s="331"/>
      <c r="P12" s="331"/>
    </row>
    <row r="13" spans="2:16" ht="81.75" customHeight="1" x14ac:dyDescent="0.2">
      <c r="B13" s="425" t="s">
        <v>387</v>
      </c>
      <c r="C13" s="362">
        <v>96000</v>
      </c>
      <c r="D13" s="362">
        <v>96000</v>
      </c>
      <c r="E13" s="320">
        <v>0</v>
      </c>
      <c r="F13" s="426"/>
      <c r="G13" s="427" t="s">
        <v>388</v>
      </c>
      <c r="K13" s="330"/>
      <c r="N13" s="395"/>
      <c r="O13" s="331"/>
      <c r="P13" s="331"/>
    </row>
    <row r="14" spans="2:16" ht="15" customHeight="1" x14ac:dyDescent="0.2">
      <c r="B14" s="397"/>
      <c r="C14" s="363"/>
      <c r="D14" s="363"/>
      <c r="E14" s="399"/>
      <c r="F14" s="401"/>
      <c r="G14" s="427"/>
      <c r="K14" s="330"/>
      <c r="M14" s="403"/>
      <c r="N14" s="319"/>
      <c r="O14" s="319"/>
      <c r="P14" s="263"/>
    </row>
    <row r="15" spans="2:16" ht="27.75" x14ac:dyDescent="0.2">
      <c r="B15" s="402" t="s">
        <v>218</v>
      </c>
      <c r="C15" s="363"/>
      <c r="D15" s="364"/>
      <c r="E15" s="399"/>
      <c r="F15" s="401"/>
      <c r="G15" s="427"/>
      <c r="K15" s="330"/>
      <c r="M15" s="403"/>
      <c r="N15" s="319"/>
      <c r="O15" s="319"/>
    </row>
    <row r="16" spans="2:16" ht="18.75" customHeight="1" x14ac:dyDescent="0.2">
      <c r="B16" s="425"/>
      <c r="C16" s="362"/>
      <c r="D16" s="362"/>
      <c r="E16" s="320"/>
      <c r="F16" s="426"/>
      <c r="G16" s="427"/>
      <c r="K16" s="330"/>
      <c r="N16" s="395"/>
      <c r="O16" s="331"/>
      <c r="P16" s="331"/>
    </row>
    <row r="17" spans="2:16" ht="81.75" customHeight="1" x14ac:dyDescent="0.2">
      <c r="B17" s="397" t="s">
        <v>347</v>
      </c>
      <c r="C17" s="362">
        <v>-20141</v>
      </c>
      <c r="D17" s="362">
        <v>-20141</v>
      </c>
      <c r="E17" s="320"/>
      <c r="F17" s="426"/>
      <c r="G17" s="427" t="s">
        <v>306</v>
      </c>
      <c r="K17" s="330"/>
      <c r="N17" s="395"/>
      <c r="O17" s="331"/>
      <c r="P17" s="331"/>
    </row>
    <row r="18" spans="2:16" ht="16.5" customHeight="1" x14ac:dyDescent="0.2">
      <c r="B18" s="397"/>
      <c r="C18" s="365"/>
      <c r="D18" s="365"/>
      <c r="E18" s="399"/>
      <c r="F18" s="401"/>
      <c r="G18" s="427"/>
      <c r="K18" s="330"/>
    </row>
    <row r="19" spans="2:16" ht="24" thickBot="1" x14ac:dyDescent="0.4">
      <c r="B19" s="394" t="s">
        <v>247</v>
      </c>
      <c r="C19" s="321">
        <f>SUM(C10:C18)</f>
        <v>75859</v>
      </c>
      <c r="D19" s="321">
        <f>SUM(D10:D18)</f>
        <v>75859</v>
      </c>
      <c r="E19" s="321">
        <f>SUM(E10:E18)</f>
        <v>0</v>
      </c>
      <c r="F19" s="322">
        <f>SUM(F10:F18)</f>
        <v>0</v>
      </c>
      <c r="G19" s="427"/>
      <c r="K19" s="330"/>
      <c r="M19" s="403"/>
      <c r="N19" s="317"/>
      <c r="O19" s="318"/>
    </row>
    <row r="20" spans="2:16" ht="24" thickTop="1" x14ac:dyDescent="0.2">
      <c r="C20" s="404"/>
      <c r="D20" s="404"/>
      <c r="G20" s="427"/>
      <c r="K20" s="330"/>
      <c r="M20" s="403"/>
      <c r="N20" s="317"/>
      <c r="O20" s="318"/>
    </row>
    <row r="21" spans="2:16" ht="23.25" x14ac:dyDescent="0.35">
      <c r="B21" s="406" t="s">
        <v>221</v>
      </c>
      <c r="C21" s="404"/>
      <c r="D21" s="404"/>
      <c r="F21" s="396"/>
      <c r="G21" s="428"/>
      <c r="M21" s="403"/>
      <c r="N21" s="317"/>
      <c r="O21" s="318"/>
    </row>
    <row r="22" spans="2:16" ht="15.75" customHeight="1" x14ac:dyDescent="0.35">
      <c r="B22" s="406"/>
      <c r="C22" s="404"/>
      <c r="D22" s="404"/>
      <c r="F22" s="396"/>
      <c r="G22" s="428"/>
      <c r="M22" s="403"/>
      <c r="N22" s="317"/>
      <c r="O22" s="318"/>
    </row>
    <row r="23" spans="2:16" ht="27.75" x14ac:dyDescent="0.2">
      <c r="B23" s="402" t="s">
        <v>219</v>
      </c>
      <c r="C23" s="404"/>
      <c r="D23" s="404"/>
      <c r="F23" s="396"/>
      <c r="G23" s="429"/>
      <c r="M23" s="403"/>
      <c r="N23" s="317"/>
      <c r="O23" s="318"/>
      <c r="P23" s="263"/>
    </row>
    <row r="24" spans="2:16" s="412" customFormat="1" ht="16.5" customHeight="1" x14ac:dyDescent="0.2">
      <c r="B24" s="411"/>
      <c r="C24" s="415"/>
      <c r="D24" s="415"/>
      <c r="F24" s="414"/>
      <c r="G24" s="429"/>
      <c r="M24" s="413"/>
      <c r="N24" s="344"/>
      <c r="O24" s="345"/>
      <c r="P24" s="346"/>
    </row>
    <row r="25" spans="2:16" s="412" customFormat="1" ht="97.5" customHeight="1" x14ac:dyDescent="0.2">
      <c r="B25" s="425" t="s">
        <v>349</v>
      </c>
      <c r="C25" s="362">
        <v>5615</v>
      </c>
      <c r="D25" s="362">
        <v>5615</v>
      </c>
      <c r="E25" s="320"/>
      <c r="F25" s="426"/>
      <c r="G25" s="427" t="s">
        <v>327</v>
      </c>
      <c r="H25" s="391"/>
      <c r="M25" s="413"/>
      <c r="N25" s="344"/>
      <c r="O25" s="345"/>
      <c r="P25" s="346"/>
    </row>
    <row r="26" spans="2:16" s="412" customFormat="1" ht="97.5" customHeight="1" x14ac:dyDescent="0.2">
      <c r="B26" s="425" t="s">
        <v>351</v>
      </c>
      <c r="C26" s="362">
        <v>11223</v>
      </c>
      <c r="D26" s="362">
        <v>11223</v>
      </c>
      <c r="E26" s="320"/>
      <c r="F26" s="426"/>
      <c r="G26" s="427" t="s">
        <v>330</v>
      </c>
      <c r="H26" s="391"/>
      <c r="M26" s="413"/>
      <c r="N26" s="344"/>
      <c r="O26" s="345"/>
      <c r="P26" s="346"/>
    </row>
    <row r="27" spans="2:16" ht="78.75" customHeight="1" x14ac:dyDescent="0.2">
      <c r="B27" s="397" t="s">
        <v>354</v>
      </c>
      <c r="C27" s="362">
        <v>8208</v>
      </c>
      <c r="D27" s="362">
        <v>8208</v>
      </c>
      <c r="E27" s="320"/>
      <c r="F27" s="396"/>
      <c r="G27" s="427" t="s">
        <v>355</v>
      </c>
      <c r="K27" s="330"/>
      <c r="N27" s="395"/>
      <c r="O27" s="331"/>
      <c r="P27" s="331"/>
    </row>
    <row r="28" spans="2:16" ht="78.75" customHeight="1" x14ac:dyDescent="0.2">
      <c r="B28" s="397" t="s">
        <v>357</v>
      </c>
      <c r="C28" s="362">
        <v>85495</v>
      </c>
      <c r="D28" s="362">
        <v>85495</v>
      </c>
      <c r="E28" s="320"/>
      <c r="F28" s="396"/>
      <c r="G28" s="427" t="s">
        <v>358</v>
      </c>
      <c r="K28" s="330"/>
      <c r="N28" s="395"/>
      <c r="O28" s="331"/>
      <c r="P28" s="331"/>
    </row>
    <row r="29" spans="2:16" ht="78.75" customHeight="1" x14ac:dyDescent="0.2">
      <c r="B29" s="397" t="s">
        <v>359</v>
      </c>
      <c r="C29" s="362">
        <v>111345</v>
      </c>
      <c r="D29" s="362">
        <v>111345</v>
      </c>
      <c r="E29" s="320"/>
      <c r="F29" s="396"/>
      <c r="G29" s="427" t="s">
        <v>360</v>
      </c>
      <c r="K29" s="330"/>
      <c r="N29" s="395"/>
      <c r="O29" s="331"/>
      <c r="P29" s="331"/>
    </row>
    <row r="30" spans="2:16" ht="78.75" customHeight="1" x14ac:dyDescent="0.2">
      <c r="B30" s="397" t="s">
        <v>362</v>
      </c>
      <c r="C30" s="362">
        <v>4310</v>
      </c>
      <c r="D30" s="362">
        <v>4310</v>
      </c>
      <c r="E30" s="320"/>
      <c r="F30" s="396"/>
      <c r="G30" s="427" t="s">
        <v>361</v>
      </c>
      <c r="K30" s="330"/>
      <c r="N30" s="395"/>
      <c r="O30" s="331"/>
      <c r="P30" s="331"/>
    </row>
    <row r="31" spans="2:16" ht="78.75" customHeight="1" x14ac:dyDescent="0.2">
      <c r="B31" s="397" t="s">
        <v>363</v>
      </c>
      <c r="C31" s="362">
        <v>632401</v>
      </c>
      <c r="D31" s="362">
        <v>632401</v>
      </c>
      <c r="E31" s="320"/>
      <c r="F31" s="396"/>
      <c r="G31" s="427" t="s">
        <v>364</v>
      </c>
      <c r="K31" s="330"/>
      <c r="N31" s="395"/>
      <c r="O31" s="331"/>
      <c r="P31" s="331"/>
    </row>
    <row r="32" spans="2:16" ht="78.75" customHeight="1" x14ac:dyDescent="0.2">
      <c r="B32" s="397" t="s">
        <v>367</v>
      </c>
      <c r="C32" s="362">
        <v>423</v>
      </c>
      <c r="D32" s="362">
        <v>423</v>
      </c>
      <c r="E32" s="320"/>
      <c r="F32" s="396"/>
      <c r="G32" s="427" t="s">
        <v>368</v>
      </c>
      <c r="K32" s="330"/>
      <c r="N32" s="395"/>
      <c r="O32" s="331"/>
      <c r="P32" s="331"/>
    </row>
    <row r="33" spans="2:16" ht="78.75" customHeight="1" x14ac:dyDescent="0.2">
      <c r="B33" s="397" t="s">
        <v>369</v>
      </c>
      <c r="C33" s="362">
        <v>45060</v>
      </c>
      <c r="D33" s="362">
        <v>45060</v>
      </c>
      <c r="E33" s="320"/>
      <c r="F33" s="396"/>
      <c r="G33" s="427" t="s">
        <v>370</v>
      </c>
      <c r="K33" s="330"/>
      <c r="N33" s="395"/>
      <c r="O33" s="331"/>
      <c r="P33" s="331"/>
    </row>
    <row r="34" spans="2:16" ht="78.75" customHeight="1" x14ac:dyDescent="0.2">
      <c r="B34" s="397" t="s">
        <v>371</v>
      </c>
      <c r="C34" s="362">
        <v>38561</v>
      </c>
      <c r="D34" s="362">
        <v>38561</v>
      </c>
      <c r="E34" s="320"/>
      <c r="F34" s="396"/>
      <c r="G34" s="427" t="s">
        <v>372</v>
      </c>
      <c r="K34" s="330"/>
      <c r="N34" s="395"/>
      <c r="O34" s="331"/>
      <c r="P34" s="331"/>
    </row>
    <row r="35" spans="2:16" ht="78.75" customHeight="1" x14ac:dyDescent="0.2">
      <c r="B35" s="397" t="s">
        <v>375</v>
      </c>
      <c r="C35" s="362">
        <v>121058</v>
      </c>
      <c r="D35" s="362">
        <v>121058</v>
      </c>
      <c r="E35" s="320"/>
      <c r="F35" s="396"/>
      <c r="G35" s="427" t="s">
        <v>376</v>
      </c>
      <c r="K35" s="330"/>
      <c r="N35" s="395"/>
      <c r="O35" s="331"/>
      <c r="P35" s="331"/>
    </row>
    <row r="36" spans="2:16" ht="78.75" customHeight="1" x14ac:dyDescent="0.2">
      <c r="B36" s="397" t="s">
        <v>381</v>
      </c>
      <c r="C36" s="362">
        <v>136299</v>
      </c>
      <c r="D36" s="362">
        <v>136299</v>
      </c>
      <c r="E36" s="320"/>
      <c r="F36" s="396"/>
      <c r="G36" s="427" t="s">
        <v>382</v>
      </c>
      <c r="K36" s="330"/>
      <c r="N36" s="395"/>
      <c r="O36" s="331"/>
      <c r="P36" s="331"/>
    </row>
    <row r="37" spans="2:16" ht="78.75" customHeight="1" x14ac:dyDescent="0.2">
      <c r="B37" s="397" t="s">
        <v>383</v>
      </c>
      <c r="C37" s="362">
        <v>50000</v>
      </c>
      <c r="D37" s="362">
        <v>50000</v>
      </c>
      <c r="E37" s="320"/>
      <c r="F37" s="396"/>
      <c r="G37" s="427" t="s">
        <v>384</v>
      </c>
      <c r="K37" s="330"/>
      <c r="N37" s="395"/>
      <c r="O37" s="331"/>
      <c r="P37" s="331"/>
    </row>
    <row r="38" spans="2:16" ht="78.75" customHeight="1" x14ac:dyDescent="0.2">
      <c r="B38" s="397" t="s">
        <v>385</v>
      </c>
      <c r="C38" s="362">
        <v>12794</v>
      </c>
      <c r="D38" s="362">
        <v>12794</v>
      </c>
      <c r="E38" s="320"/>
      <c r="F38" s="396"/>
      <c r="G38" s="427" t="s">
        <v>386</v>
      </c>
      <c r="K38" s="330"/>
      <c r="N38" s="395"/>
      <c r="O38" s="331"/>
      <c r="P38" s="331"/>
    </row>
    <row r="39" spans="2:16" s="399" customFormat="1" ht="13.5" customHeight="1" x14ac:dyDescent="0.2">
      <c r="B39" s="397"/>
      <c r="C39" s="362"/>
      <c r="D39" s="362"/>
      <c r="E39" s="320"/>
      <c r="F39" s="320"/>
      <c r="G39" s="427"/>
      <c r="H39" s="408"/>
      <c r="N39" s="407"/>
      <c r="O39" s="330"/>
      <c r="P39" s="331"/>
    </row>
    <row r="40" spans="2:16" ht="27.75" x14ac:dyDescent="0.2">
      <c r="B40" s="402" t="s">
        <v>218</v>
      </c>
      <c r="C40" s="365"/>
      <c r="D40" s="366"/>
      <c r="E40" s="399"/>
      <c r="F40" s="401"/>
      <c r="G40" s="427"/>
      <c r="N40" s="316"/>
      <c r="O40" s="318"/>
    </row>
    <row r="41" spans="2:16" ht="16.5" customHeight="1" x14ac:dyDescent="0.2">
      <c r="B41" s="411"/>
      <c r="C41" s="368"/>
      <c r="D41" s="369"/>
      <c r="E41" s="410"/>
      <c r="F41" s="409"/>
      <c r="G41" s="427"/>
      <c r="N41" s="316"/>
      <c r="O41" s="318"/>
    </row>
    <row r="42" spans="2:16" ht="69.75" x14ac:dyDescent="0.2">
      <c r="B42" s="425" t="s">
        <v>350</v>
      </c>
      <c r="C42" s="368">
        <v>-111309</v>
      </c>
      <c r="D42" s="369">
        <v>-111309</v>
      </c>
      <c r="E42" s="410"/>
      <c r="F42" s="409"/>
      <c r="G42" s="427" t="s">
        <v>329</v>
      </c>
      <c r="N42" s="316"/>
      <c r="O42" s="318"/>
    </row>
    <row r="43" spans="2:16" ht="69.75" x14ac:dyDescent="0.2">
      <c r="B43" s="425" t="s">
        <v>352</v>
      </c>
      <c r="C43" s="368">
        <v>-221461</v>
      </c>
      <c r="D43" s="369">
        <v>-221461</v>
      </c>
      <c r="E43" s="410"/>
      <c r="F43" s="409"/>
      <c r="G43" s="427" t="s">
        <v>353</v>
      </c>
      <c r="N43" s="316"/>
      <c r="O43" s="318"/>
    </row>
    <row r="44" spans="2:16" ht="93" x14ac:dyDescent="0.2">
      <c r="B44" s="397" t="s">
        <v>356</v>
      </c>
      <c r="C44" s="368">
        <v>-43300</v>
      </c>
      <c r="D44" s="369">
        <v>-43300</v>
      </c>
      <c r="E44" s="410"/>
      <c r="F44" s="409"/>
      <c r="G44" s="427" t="s">
        <v>305</v>
      </c>
      <c r="N44" s="316"/>
      <c r="O44" s="318"/>
    </row>
    <row r="45" spans="2:16" ht="90" customHeight="1" x14ac:dyDescent="0.2">
      <c r="B45" s="397" t="s">
        <v>365</v>
      </c>
      <c r="C45" s="368">
        <v>-29428</v>
      </c>
      <c r="D45" s="369">
        <v>-29428</v>
      </c>
      <c r="E45" s="410"/>
      <c r="F45" s="409"/>
      <c r="G45" s="427" t="s">
        <v>366</v>
      </c>
      <c r="N45" s="316"/>
      <c r="O45" s="318"/>
    </row>
    <row r="46" spans="2:16" ht="69.75" x14ac:dyDescent="0.2">
      <c r="B46" s="397" t="s">
        <v>373</v>
      </c>
      <c r="C46" s="368">
        <v>-1678</v>
      </c>
      <c r="D46" s="369">
        <v>-1678</v>
      </c>
      <c r="E46" s="410"/>
      <c r="F46" s="409"/>
      <c r="G46" s="427" t="s">
        <v>374</v>
      </c>
      <c r="N46" s="316"/>
      <c r="O46" s="318"/>
    </row>
    <row r="47" spans="2:16" ht="79.5" customHeight="1" x14ac:dyDescent="0.2">
      <c r="B47" s="397" t="s">
        <v>377</v>
      </c>
      <c r="C47" s="368">
        <v>-949645</v>
      </c>
      <c r="D47" s="369">
        <v>-949645</v>
      </c>
      <c r="E47" s="410"/>
      <c r="F47" s="409"/>
      <c r="G47" s="427" t="s">
        <v>378</v>
      </c>
      <c r="N47" s="316"/>
      <c r="O47" s="318"/>
    </row>
    <row r="48" spans="2:16" ht="73.5" customHeight="1" x14ac:dyDescent="0.2">
      <c r="B48" s="397" t="s">
        <v>379</v>
      </c>
      <c r="C48" s="368">
        <v>-96108</v>
      </c>
      <c r="D48" s="369">
        <v>-96108</v>
      </c>
      <c r="E48" s="410"/>
      <c r="F48" s="409"/>
      <c r="G48" s="427" t="s">
        <v>380</v>
      </c>
      <c r="N48" s="316"/>
      <c r="O48" s="318"/>
    </row>
    <row r="49" spans="2:16" ht="16.5" customHeight="1" x14ac:dyDescent="0.2">
      <c r="B49" s="411"/>
      <c r="C49" s="368"/>
      <c r="D49" s="369"/>
      <c r="E49" s="410"/>
      <c r="F49" s="409"/>
      <c r="G49" s="427"/>
      <c r="N49" s="316"/>
      <c r="O49" s="318"/>
    </row>
    <row r="50" spans="2:16" ht="16.5" customHeight="1" x14ac:dyDescent="0.2">
      <c r="B50" s="411"/>
      <c r="C50" s="368"/>
      <c r="D50" s="369"/>
      <c r="E50" s="410"/>
      <c r="F50" s="409"/>
      <c r="G50" s="427"/>
      <c r="N50" s="316"/>
      <c r="O50" s="318"/>
    </row>
    <row r="51" spans="2:16" s="399" customFormat="1" ht="16.5" customHeight="1" x14ac:dyDescent="0.2">
      <c r="B51" s="397"/>
      <c r="C51" s="362"/>
      <c r="D51" s="362"/>
      <c r="E51" s="320"/>
      <c r="F51" s="396"/>
      <c r="G51" s="427"/>
      <c r="H51" s="408"/>
      <c r="N51" s="407"/>
      <c r="O51" s="330"/>
      <c r="P51" s="331"/>
    </row>
    <row r="52" spans="2:16" ht="24" thickBot="1" x14ac:dyDescent="0.4">
      <c r="B52" s="394" t="s">
        <v>220</v>
      </c>
      <c r="C52" s="321">
        <f>SUM(C25:C51)</f>
        <v>-190137</v>
      </c>
      <c r="D52" s="321">
        <f>SUM(D25:D51)</f>
        <v>-190137</v>
      </c>
      <c r="E52" s="321">
        <f>SUM(E25:E51)</f>
        <v>0</v>
      </c>
      <c r="F52" s="322">
        <f>SUM(F23:F51)</f>
        <v>0</v>
      </c>
      <c r="G52" s="427"/>
    </row>
    <row r="53" spans="2:16" ht="24" hidden="1" thickTop="1" x14ac:dyDescent="0.2">
      <c r="C53" s="404"/>
      <c r="D53" s="404"/>
      <c r="G53" s="427"/>
    </row>
    <row r="54" spans="2:16" ht="23.25" hidden="1" x14ac:dyDescent="0.35">
      <c r="B54" s="406" t="s">
        <v>300</v>
      </c>
      <c r="C54" s="404"/>
      <c r="D54" s="404"/>
      <c r="F54" s="396"/>
      <c r="G54" s="428"/>
      <c r="M54" s="403"/>
      <c r="N54" s="317"/>
      <c r="O54" s="318"/>
    </row>
    <row r="55" spans="2:16" ht="15.75" hidden="1" customHeight="1" x14ac:dyDescent="0.35">
      <c r="B55" s="406"/>
      <c r="C55" s="404"/>
      <c r="D55" s="404"/>
      <c r="F55" s="396"/>
      <c r="G55" s="428"/>
      <c r="M55" s="403"/>
      <c r="N55" s="317"/>
      <c r="O55" s="318"/>
    </row>
    <row r="56" spans="2:16" ht="27.75" hidden="1" x14ac:dyDescent="0.2">
      <c r="B56" s="402" t="s">
        <v>219</v>
      </c>
      <c r="C56" s="404"/>
      <c r="D56" s="404"/>
      <c r="F56" s="396"/>
      <c r="G56" s="429"/>
      <c r="M56" s="403"/>
      <c r="N56" s="317"/>
      <c r="O56" s="318"/>
      <c r="P56" s="263"/>
    </row>
    <row r="57" spans="2:16" ht="15.75" hidden="1" customHeight="1" x14ac:dyDescent="0.2">
      <c r="B57" s="397"/>
      <c r="C57" s="365"/>
      <c r="D57" s="365"/>
      <c r="E57" s="399"/>
      <c r="F57" s="401"/>
      <c r="G57" s="429"/>
      <c r="M57" s="403"/>
      <c r="N57" s="317"/>
      <c r="O57" s="318"/>
      <c r="P57" s="263"/>
    </row>
    <row r="58" spans="2:16" ht="98.25" hidden="1" customHeight="1" x14ac:dyDescent="0.2">
      <c r="B58" s="397"/>
      <c r="C58" s="362"/>
      <c r="D58" s="362"/>
      <c r="E58" s="320"/>
      <c r="F58" s="396"/>
      <c r="G58" s="427"/>
      <c r="J58" s="404"/>
      <c r="K58" s="330"/>
      <c r="N58" s="395"/>
      <c r="O58" s="331"/>
      <c r="P58" s="331"/>
    </row>
    <row r="59" spans="2:16" ht="98.25" hidden="1" customHeight="1" x14ac:dyDescent="0.2">
      <c r="B59" s="397"/>
      <c r="C59" s="362"/>
      <c r="D59" s="362"/>
      <c r="E59" s="320"/>
      <c r="F59" s="396"/>
      <c r="G59" s="427"/>
      <c r="J59" s="404"/>
      <c r="K59" s="330"/>
      <c r="N59" s="395"/>
      <c r="O59" s="331"/>
      <c r="P59" s="331"/>
    </row>
    <row r="60" spans="2:16" ht="27.75" hidden="1" x14ac:dyDescent="0.2">
      <c r="B60" s="402" t="s">
        <v>218</v>
      </c>
      <c r="C60" s="365"/>
      <c r="D60" s="365"/>
      <c r="E60" s="399"/>
      <c r="F60" s="401"/>
      <c r="G60" s="427"/>
      <c r="N60" s="316"/>
      <c r="O60" s="318"/>
    </row>
    <row r="61" spans="2:16" ht="16.5" hidden="1" customHeight="1" x14ac:dyDescent="0.2">
      <c r="B61" s="397"/>
      <c r="C61" s="365"/>
      <c r="D61" s="365"/>
      <c r="E61" s="399"/>
      <c r="F61" s="401"/>
      <c r="G61" s="400"/>
      <c r="M61" s="399"/>
      <c r="N61" s="398"/>
      <c r="O61" s="398"/>
      <c r="P61" s="398"/>
    </row>
    <row r="62" spans="2:16" ht="15.75" hidden="1" customHeight="1" x14ac:dyDescent="0.2">
      <c r="B62" s="397"/>
      <c r="C62" s="363"/>
      <c r="D62" s="363"/>
      <c r="E62" s="320"/>
      <c r="F62" s="396"/>
      <c r="G62" s="393"/>
      <c r="K62" s="330"/>
      <c r="N62" s="395"/>
      <c r="O62" s="331"/>
      <c r="P62" s="331"/>
    </row>
    <row r="63" spans="2:16" ht="24" hidden="1" thickBot="1" x14ac:dyDescent="0.4">
      <c r="B63" s="394" t="s">
        <v>301</v>
      </c>
      <c r="C63" s="321">
        <f>SUM(C57:C61)</f>
        <v>0</v>
      </c>
      <c r="D63" s="321">
        <f>SUM(D57:D61)</f>
        <v>0</v>
      </c>
      <c r="E63" s="321">
        <f>SUM(E57:E62)</f>
        <v>0</v>
      </c>
      <c r="F63" s="322">
        <f>SUM(F60:F61)</f>
        <v>0</v>
      </c>
      <c r="G63" s="393"/>
    </row>
    <row r="64" spans="2:16" ht="24" thickTop="1" x14ac:dyDescent="0.2">
      <c r="C64" s="404"/>
      <c r="D64" s="404"/>
      <c r="G64" s="393"/>
    </row>
    <row r="65" spans="2:16" ht="23.25" x14ac:dyDescent="0.35">
      <c r="B65" s="406" t="s">
        <v>322</v>
      </c>
      <c r="C65" s="404"/>
      <c r="D65" s="404"/>
      <c r="F65" s="396"/>
      <c r="G65" s="405"/>
      <c r="M65" s="403"/>
      <c r="N65" s="317"/>
      <c r="O65" s="318"/>
    </row>
    <row r="66" spans="2:16" ht="15.75" customHeight="1" x14ac:dyDescent="0.35">
      <c r="B66" s="406"/>
      <c r="C66" s="404"/>
      <c r="D66" s="404"/>
      <c r="F66" s="396"/>
      <c r="G66" s="405"/>
      <c r="M66" s="403"/>
      <c r="N66" s="317"/>
      <c r="O66" s="318"/>
    </row>
    <row r="67" spans="2:16" ht="27.75" x14ac:dyDescent="0.2">
      <c r="B67" s="402" t="s">
        <v>219</v>
      </c>
      <c r="C67" s="404"/>
      <c r="D67" s="404"/>
      <c r="F67" s="396"/>
      <c r="M67" s="403"/>
      <c r="N67" s="317"/>
      <c r="O67" s="318"/>
      <c r="P67" s="263"/>
    </row>
    <row r="68" spans="2:16" ht="15.75" customHeight="1" x14ac:dyDescent="0.2">
      <c r="B68" s="397"/>
      <c r="C68" s="365"/>
      <c r="D68" s="365"/>
      <c r="E68" s="399"/>
      <c r="F68" s="401"/>
      <c r="M68" s="403"/>
      <c r="N68" s="317"/>
      <c r="O68" s="318"/>
      <c r="P68" s="263"/>
    </row>
    <row r="69" spans="2:16" ht="53.25" customHeight="1" x14ac:dyDescent="0.2">
      <c r="B69" s="397" t="s">
        <v>348</v>
      </c>
      <c r="C69" s="362">
        <v>117849</v>
      </c>
      <c r="D69" s="362">
        <v>117849</v>
      </c>
      <c r="E69" s="320"/>
      <c r="F69" s="396"/>
      <c r="G69" s="427" t="s">
        <v>321</v>
      </c>
      <c r="M69" s="403"/>
      <c r="N69" s="317"/>
      <c r="O69" s="318"/>
      <c r="P69" s="263"/>
    </row>
    <row r="70" spans="2:16" ht="24.75" customHeight="1" x14ac:dyDescent="0.2">
      <c r="B70" s="397"/>
      <c r="C70" s="362"/>
      <c r="D70" s="362"/>
      <c r="E70" s="320"/>
      <c r="F70" s="396"/>
      <c r="G70" s="393"/>
      <c r="K70" s="330"/>
      <c r="N70" s="395"/>
      <c r="O70" s="331"/>
      <c r="P70" s="331"/>
    </row>
    <row r="71" spans="2:16" ht="15.75" customHeight="1" x14ac:dyDescent="0.2">
      <c r="B71" s="397"/>
      <c r="C71" s="365"/>
      <c r="D71" s="365"/>
      <c r="E71" s="399"/>
      <c r="F71" s="401"/>
      <c r="M71" s="403"/>
      <c r="N71" s="317"/>
      <c r="O71" s="318"/>
      <c r="P71" s="263"/>
    </row>
    <row r="72" spans="2:16" ht="27.75" x14ac:dyDescent="0.2">
      <c r="B72" s="402" t="s">
        <v>218</v>
      </c>
      <c r="C72" s="365"/>
      <c r="D72" s="366"/>
      <c r="E72" s="399"/>
      <c r="F72" s="401"/>
      <c r="G72" s="400"/>
      <c r="N72" s="316"/>
      <c r="O72" s="318"/>
    </row>
    <row r="73" spans="2:16" ht="18" customHeight="1" x14ac:dyDescent="0.2">
      <c r="B73" s="397"/>
      <c r="C73" s="365"/>
      <c r="D73" s="365"/>
      <c r="E73" s="399"/>
      <c r="F73" s="401"/>
      <c r="G73" s="400"/>
      <c r="M73" s="399"/>
      <c r="N73" s="398"/>
      <c r="O73" s="398"/>
      <c r="P73" s="398"/>
    </row>
    <row r="74" spans="2:16" ht="21" customHeight="1" x14ac:dyDescent="0.2">
      <c r="B74" s="397"/>
      <c r="C74" s="363"/>
      <c r="D74" s="363"/>
      <c r="E74" s="320"/>
      <c r="F74" s="396"/>
      <c r="G74" s="393"/>
      <c r="K74" s="330"/>
      <c r="N74" s="395"/>
      <c r="O74" s="331"/>
      <c r="P74" s="331"/>
    </row>
    <row r="75" spans="2:16" ht="24" thickBot="1" x14ac:dyDescent="0.4">
      <c r="B75" s="394" t="s">
        <v>325</v>
      </c>
      <c r="C75" s="321">
        <f>SUM(C68:C73)</f>
        <v>117849</v>
      </c>
      <c r="D75" s="321">
        <f>SUM(D68:D73)</f>
        <v>117849</v>
      </c>
      <c r="E75" s="321">
        <f>SUM(E68:E73)</f>
        <v>0</v>
      </c>
      <c r="F75" s="322">
        <f>SUM(F71:F73)</f>
        <v>0</v>
      </c>
      <c r="G75" s="393"/>
    </row>
    <row r="76" spans="2:16" ht="15.75" thickTop="1" x14ac:dyDescent="0.2">
      <c r="B76"/>
      <c r="C76"/>
      <c r="D76"/>
      <c r="E76"/>
    </row>
    <row r="77" spans="2:16" ht="15" hidden="1" x14ac:dyDescent="0.2">
      <c r="B77"/>
      <c r="C77"/>
      <c r="D77"/>
      <c r="E77"/>
    </row>
    <row r="78" spans="2:16" ht="23.25" hidden="1" x14ac:dyDescent="0.35">
      <c r="B78" s="406" t="s">
        <v>334</v>
      </c>
      <c r="C78" s="404"/>
      <c r="D78" s="404"/>
      <c r="F78" s="396"/>
      <c r="G78" s="405"/>
      <c r="M78" s="403"/>
      <c r="N78" s="317"/>
      <c r="O78" s="318"/>
    </row>
    <row r="79" spans="2:16" ht="15.75" hidden="1" customHeight="1" x14ac:dyDescent="0.35">
      <c r="B79" s="406"/>
      <c r="C79" s="404"/>
      <c r="D79" s="404"/>
      <c r="F79" s="396"/>
      <c r="G79" s="405"/>
      <c r="M79" s="403"/>
      <c r="N79" s="317"/>
      <c r="O79" s="318"/>
    </row>
    <row r="80" spans="2:16" ht="27.75" hidden="1" x14ac:dyDescent="0.2">
      <c r="B80" s="402" t="s">
        <v>219</v>
      </c>
      <c r="C80" s="404"/>
      <c r="D80" s="404"/>
      <c r="F80" s="396"/>
      <c r="M80" s="403"/>
      <c r="N80" s="317"/>
      <c r="O80" s="318"/>
      <c r="P80" s="263"/>
    </row>
    <row r="81" spans="2:16" ht="15.75" hidden="1" customHeight="1" x14ac:dyDescent="0.2">
      <c r="B81" s="397"/>
      <c r="C81" s="365"/>
      <c r="D81" s="365"/>
      <c r="E81" s="399"/>
      <c r="F81" s="401"/>
      <c r="M81" s="403"/>
      <c r="N81" s="317"/>
      <c r="O81" s="318"/>
      <c r="P81" s="263"/>
    </row>
    <row r="82" spans="2:16" ht="15.75" hidden="1" customHeight="1" x14ac:dyDescent="0.2">
      <c r="B82" s="397"/>
      <c r="C82" s="365"/>
      <c r="D82" s="365"/>
      <c r="E82" s="399"/>
      <c r="F82" s="401"/>
      <c r="M82" s="403"/>
      <c r="N82" s="317"/>
      <c r="O82" s="318"/>
      <c r="P82" s="263"/>
    </row>
    <row r="83" spans="2:16" ht="27.75" hidden="1" x14ac:dyDescent="0.2">
      <c r="B83" s="402" t="s">
        <v>218</v>
      </c>
      <c r="C83" s="365"/>
      <c r="D83" s="366"/>
      <c r="E83" s="399"/>
      <c r="F83" s="401"/>
      <c r="G83" s="400"/>
      <c r="N83" s="316"/>
      <c r="O83" s="318"/>
    </row>
    <row r="84" spans="2:16" ht="18" hidden="1" customHeight="1" x14ac:dyDescent="0.2">
      <c r="B84" s="397"/>
      <c r="C84" s="365"/>
      <c r="D84" s="365"/>
      <c r="E84" s="399"/>
      <c r="F84" s="401"/>
      <c r="G84" s="400"/>
      <c r="M84" s="399"/>
      <c r="N84" s="398"/>
      <c r="O84" s="398"/>
      <c r="P84" s="398"/>
    </row>
    <row r="85" spans="2:16" ht="21" hidden="1" customHeight="1" x14ac:dyDescent="0.2">
      <c r="B85" s="397"/>
      <c r="C85" s="363"/>
      <c r="D85" s="363"/>
      <c r="E85" s="320"/>
      <c r="F85" s="396"/>
      <c r="G85" s="393"/>
      <c r="K85" s="330"/>
      <c r="N85" s="395"/>
      <c r="O85" s="331"/>
      <c r="P85" s="331"/>
    </row>
    <row r="86" spans="2:16" ht="24" hidden="1" thickBot="1" x14ac:dyDescent="0.4">
      <c r="B86" s="394" t="s">
        <v>335</v>
      </c>
      <c r="C86" s="321">
        <f>SUM(C81:C84)</f>
        <v>0</v>
      </c>
      <c r="D86" s="321">
        <f>SUM(D81:D84)</f>
        <v>0</v>
      </c>
      <c r="E86" s="321">
        <f>SUM(E81:E84)</f>
        <v>0</v>
      </c>
      <c r="F86" s="322">
        <f>SUM(F82:F84)</f>
        <v>0</v>
      </c>
      <c r="G86" s="393"/>
    </row>
    <row r="87" spans="2:16" ht="15.75" hidden="1" thickTop="1" x14ac:dyDescent="0.2">
      <c r="B87"/>
      <c r="C87"/>
      <c r="D87"/>
      <c r="E87"/>
    </row>
    <row r="88" spans="2:16" hidden="1" x14ac:dyDescent="0.2"/>
    <row r="89" spans="2:16" hidden="1" x14ac:dyDescent="0.2"/>
    <row r="90" spans="2:16" hidden="1" x14ac:dyDescent="0.2"/>
    <row r="91" spans="2:16" hidden="1" x14ac:dyDescent="0.2"/>
  </sheetData>
  <printOptions horizontalCentered="1"/>
  <pageMargins left="0" right="0" top="0.25" bottom="0.25" header="0.5" footer="0.5"/>
  <pageSetup scale="42" orientation="landscape" r:id="rId1"/>
  <headerFooter alignWithMargins="0"/>
  <rowBreaks count="1" manualBreakCount="1">
    <brk id="33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2"/>
  <sheetViews>
    <sheetView zoomScale="85" zoomScaleNormal="85" workbookViewId="0">
      <selection activeCell="B4" sqref="B4"/>
    </sheetView>
  </sheetViews>
  <sheetFormatPr defaultColWidth="8.88671875" defaultRowHeight="11.25" x14ac:dyDescent="0.2"/>
  <cols>
    <col min="1" max="1" width="6.77734375" style="70" bestFit="1" customWidth="1"/>
    <col min="2" max="2" width="41.6640625" style="2" customWidth="1"/>
    <col min="3" max="3" width="0.6640625" style="2" customWidth="1"/>
    <col min="4" max="4" width="13.88671875" style="2" bestFit="1" customWidth="1"/>
    <col min="5" max="5" width="0.6640625" style="2" customWidth="1"/>
    <col min="6" max="6" width="10.77734375" style="3" customWidth="1"/>
    <col min="7" max="7" width="0.6640625" style="2" customWidth="1"/>
    <col min="8" max="8" width="10.77734375" style="2" customWidth="1"/>
    <col min="9" max="9" width="0.6640625" style="2" customWidth="1"/>
    <col min="10" max="10" width="8.5546875" style="126" bestFit="1" customWidth="1"/>
    <col min="11" max="11" width="0.6640625" style="2" customWidth="1"/>
    <col min="12" max="12" width="11.44140625" style="31" bestFit="1" customWidth="1"/>
    <col min="13" max="13" width="5" style="2" bestFit="1" customWidth="1"/>
    <col min="14" max="14" width="8.88671875" style="155"/>
    <col min="15" max="15" width="12.44140625" style="2" bestFit="1" customWidth="1"/>
    <col min="16" max="16" width="35.5546875" style="2" bestFit="1" customWidth="1"/>
    <col min="17" max="17" width="14.5546875" style="2" bestFit="1" customWidth="1"/>
    <col min="18" max="18" width="15.44140625" style="2" bestFit="1" customWidth="1"/>
    <col min="19" max="16384" width="8.88671875" style="2"/>
  </cols>
  <sheetData>
    <row r="1" spans="1:15" ht="12.75" x14ac:dyDescent="0.2">
      <c r="J1" s="31"/>
      <c r="L1" s="30" t="s">
        <v>190</v>
      </c>
    </row>
    <row r="2" spans="1:15" s="1" customFormat="1" ht="18" x14ac:dyDescent="0.25">
      <c r="A2" s="71"/>
      <c r="B2" s="35" t="s">
        <v>4</v>
      </c>
      <c r="F2" s="6"/>
      <c r="G2" s="6"/>
      <c r="H2" s="6"/>
      <c r="I2" s="6"/>
      <c r="J2" s="122"/>
      <c r="K2" s="6"/>
      <c r="L2" s="68" t="s">
        <v>3</v>
      </c>
      <c r="N2" s="156"/>
    </row>
    <row r="3" spans="1:15" s="16" customFormat="1" ht="15.75" x14ac:dyDescent="0.25">
      <c r="A3" s="72"/>
      <c r="B3" s="39" t="s">
        <v>336</v>
      </c>
      <c r="F3" s="17"/>
      <c r="G3" s="17"/>
      <c r="H3" s="17"/>
      <c r="I3" s="17"/>
      <c r="J3" s="112"/>
      <c r="K3" s="17"/>
      <c r="L3" s="19"/>
      <c r="N3" s="157"/>
    </row>
    <row r="4" spans="1:15" s="12" customFormat="1" ht="15.75" x14ac:dyDescent="0.25">
      <c r="A4" s="73"/>
      <c r="B4" s="59" t="s">
        <v>389</v>
      </c>
      <c r="F4" s="13"/>
      <c r="G4" s="13"/>
      <c r="H4" s="13"/>
      <c r="I4" s="13"/>
      <c r="J4" s="65"/>
      <c r="K4" s="13"/>
      <c r="L4" s="15"/>
      <c r="N4" s="78"/>
    </row>
    <row r="5" spans="1:15" s="12" customFormat="1" ht="15.75" x14ac:dyDescent="0.25">
      <c r="A5" s="73"/>
      <c r="B5" s="59"/>
      <c r="F5" s="13"/>
      <c r="G5" s="13"/>
      <c r="H5" s="13"/>
      <c r="I5" s="13"/>
      <c r="J5" s="65"/>
      <c r="K5" s="13"/>
      <c r="L5" s="15"/>
      <c r="N5" s="78"/>
    </row>
    <row r="6" spans="1:15" s="12" customFormat="1" ht="15.75" x14ac:dyDescent="0.25">
      <c r="A6" s="73"/>
      <c r="B6" s="59"/>
      <c r="F6" s="13"/>
      <c r="G6" s="13"/>
      <c r="H6" s="13"/>
      <c r="I6" s="13"/>
      <c r="J6" s="65"/>
      <c r="K6" s="13"/>
      <c r="L6" s="15"/>
      <c r="N6" s="78"/>
    </row>
    <row r="7" spans="1:15" s="12" customFormat="1" ht="15.75" x14ac:dyDescent="0.25">
      <c r="A7" s="73"/>
      <c r="B7" s="59"/>
      <c r="F7" s="13"/>
      <c r="G7" s="13"/>
      <c r="H7" s="13"/>
      <c r="I7" s="13"/>
      <c r="J7" s="65"/>
      <c r="K7" s="13"/>
      <c r="L7" s="15"/>
      <c r="N7" s="78"/>
    </row>
    <row r="8" spans="1:15" s="12" customFormat="1" ht="12.75" x14ac:dyDescent="0.2">
      <c r="A8" s="73"/>
      <c r="B8" s="33"/>
      <c r="F8" s="219" t="s">
        <v>215</v>
      </c>
      <c r="G8" s="13"/>
      <c r="H8" s="13"/>
      <c r="I8" s="13"/>
      <c r="J8" s="65"/>
      <c r="K8" s="13"/>
      <c r="L8" s="19"/>
      <c r="N8" s="78"/>
    </row>
    <row r="9" spans="1:15" s="50" customFormat="1" ht="24" x14ac:dyDescent="0.2">
      <c r="A9" s="87"/>
      <c r="B9" s="50" t="s">
        <v>3</v>
      </c>
      <c r="D9" s="194" t="s">
        <v>83</v>
      </c>
      <c r="E9" s="52"/>
      <c r="F9" s="195" t="s">
        <v>84</v>
      </c>
      <c r="G9" s="53"/>
      <c r="H9" s="196" t="s">
        <v>82</v>
      </c>
      <c r="I9" s="53"/>
      <c r="J9" s="197" t="s">
        <v>81</v>
      </c>
      <c r="K9" s="55"/>
      <c r="L9" s="195" t="s">
        <v>182</v>
      </c>
      <c r="N9" s="158"/>
      <c r="O9" s="268"/>
    </row>
    <row r="10" spans="1:15" s="22" customFormat="1" x14ac:dyDescent="0.2">
      <c r="A10" s="71"/>
      <c r="D10" s="23"/>
      <c r="E10" s="24"/>
      <c r="F10" s="25"/>
      <c r="G10" s="25"/>
      <c r="H10" s="24"/>
      <c r="I10" s="25"/>
      <c r="J10" s="29"/>
      <c r="K10" s="7"/>
      <c r="L10" s="69"/>
      <c r="N10" s="159"/>
      <c r="O10" s="269"/>
    </row>
    <row r="11" spans="1:15" s="89" customFormat="1" ht="12.75" x14ac:dyDescent="0.2">
      <c r="A11" s="72"/>
      <c r="B11" s="88" t="s">
        <v>9</v>
      </c>
      <c r="F11" s="18"/>
      <c r="G11" s="18"/>
      <c r="H11" s="18"/>
      <c r="I11" s="18"/>
      <c r="J11" s="112"/>
      <c r="K11" s="18"/>
      <c r="L11" s="19"/>
      <c r="N11" s="160"/>
      <c r="O11" s="267"/>
    </row>
    <row r="12" spans="1:15" s="89" customFormat="1" ht="12.75" x14ac:dyDescent="0.2">
      <c r="A12" s="72"/>
      <c r="B12" s="88" t="s">
        <v>23</v>
      </c>
      <c r="F12" s="18"/>
      <c r="G12" s="18"/>
      <c r="H12" s="18"/>
      <c r="I12" s="18"/>
      <c r="J12" s="112"/>
      <c r="K12" s="18"/>
      <c r="L12" s="19"/>
      <c r="N12" s="160"/>
      <c r="O12" s="267"/>
    </row>
    <row r="13" spans="1:15" s="89" customFormat="1" ht="12.75" x14ac:dyDescent="0.2">
      <c r="A13" s="72" t="s">
        <v>231</v>
      </c>
      <c r="B13" s="86" t="s">
        <v>27</v>
      </c>
      <c r="D13" s="90">
        <v>22096627</v>
      </c>
      <c r="E13" s="91"/>
      <c r="F13" s="223">
        <v>96000</v>
      </c>
      <c r="G13" s="91"/>
      <c r="H13" s="91">
        <f>SUM(D13:F13)</f>
        <v>22192627</v>
      </c>
      <c r="I13" s="14"/>
      <c r="J13" s="65"/>
      <c r="K13" s="18"/>
      <c r="L13" s="15" t="s">
        <v>388</v>
      </c>
      <c r="M13" s="189"/>
      <c r="N13" s="160"/>
      <c r="O13" s="267"/>
    </row>
    <row r="14" spans="1:15" s="89" customFormat="1" ht="12.75" x14ac:dyDescent="0.2">
      <c r="A14" s="72">
        <v>5711</v>
      </c>
      <c r="B14" s="86" t="s">
        <v>70</v>
      </c>
      <c r="D14" s="14">
        <f>26213250-430000</f>
        <v>25783250</v>
      </c>
      <c r="E14" s="14"/>
      <c r="F14" s="223"/>
      <c r="G14" s="14"/>
      <c r="H14" s="14">
        <f t="shared" ref="H14:H19" si="0">SUM(D14:G14)</f>
        <v>25783250</v>
      </c>
      <c r="I14" s="14"/>
      <c r="J14" s="65">
        <f>F14/D14</f>
        <v>0</v>
      </c>
      <c r="K14" s="335"/>
      <c r="L14" s="15"/>
      <c r="N14" s="160"/>
      <c r="O14" s="270"/>
    </row>
    <row r="15" spans="1:15" s="89" customFormat="1" ht="12.75" x14ac:dyDescent="0.2">
      <c r="A15" s="72" t="s">
        <v>230</v>
      </c>
      <c r="B15" s="86" t="s">
        <v>71</v>
      </c>
      <c r="D15" s="14">
        <f>300000+15000</f>
        <v>315000</v>
      </c>
      <c r="E15" s="14"/>
      <c r="F15" s="223"/>
      <c r="G15" s="14"/>
      <c r="H15" s="14">
        <f t="shared" si="0"/>
        <v>315000</v>
      </c>
      <c r="I15" s="14"/>
      <c r="J15" s="65"/>
      <c r="K15" s="18"/>
      <c r="L15" s="15"/>
      <c r="N15" s="160"/>
      <c r="O15" s="270"/>
    </row>
    <row r="16" spans="1:15" s="89" customFormat="1" ht="12.75" x14ac:dyDescent="0.2">
      <c r="A16" s="72">
        <v>5742</v>
      </c>
      <c r="B16" s="86" t="s">
        <v>28</v>
      </c>
      <c r="D16" s="14">
        <v>50000</v>
      </c>
      <c r="E16" s="14"/>
      <c r="F16" s="223"/>
      <c r="G16" s="14"/>
      <c r="H16" s="14">
        <f t="shared" si="0"/>
        <v>50000</v>
      </c>
      <c r="I16" s="14"/>
      <c r="J16" s="65"/>
      <c r="K16" s="18"/>
      <c r="L16" s="15"/>
      <c r="M16" s="89" t="s">
        <v>3</v>
      </c>
      <c r="N16" s="160"/>
      <c r="O16" s="270"/>
    </row>
    <row r="17" spans="1:17" s="89" customFormat="1" ht="12.75" x14ac:dyDescent="0.2">
      <c r="A17" s="72">
        <v>5744</v>
      </c>
      <c r="B17" s="86" t="s">
        <v>85</v>
      </c>
      <c r="D17" s="14">
        <v>1000</v>
      </c>
      <c r="E17" s="14"/>
      <c r="F17" s="223"/>
      <c r="G17" s="14"/>
      <c r="H17" s="14">
        <f t="shared" si="0"/>
        <v>1000</v>
      </c>
      <c r="I17" s="14"/>
      <c r="J17" s="65"/>
      <c r="K17" s="18"/>
      <c r="L17" s="15"/>
      <c r="N17" s="160"/>
      <c r="O17" s="267"/>
    </row>
    <row r="18" spans="1:17" s="89" customFormat="1" ht="12.75" x14ac:dyDescent="0.2">
      <c r="A18" s="72">
        <v>5799</v>
      </c>
      <c r="B18" s="86" t="s">
        <v>136</v>
      </c>
      <c r="D18" s="14">
        <v>0</v>
      </c>
      <c r="E18" s="14"/>
      <c r="F18" s="223"/>
      <c r="G18" s="14"/>
      <c r="H18" s="14">
        <f t="shared" si="0"/>
        <v>0</v>
      </c>
      <c r="I18" s="14"/>
      <c r="J18" s="123"/>
      <c r="K18" s="18"/>
      <c r="L18" s="15"/>
      <c r="N18" s="160"/>
      <c r="O18" s="267"/>
    </row>
    <row r="19" spans="1:17" s="89" customFormat="1" ht="12.75" x14ac:dyDescent="0.2">
      <c r="A19" s="72">
        <v>5749</v>
      </c>
      <c r="B19" s="86" t="s">
        <v>31</v>
      </c>
      <c r="D19" s="14">
        <v>70000</v>
      </c>
      <c r="E19" s="14"/>
      <c r="F19" s="223">
        <v>0</v>
      </c>
      <c r="G19" s="14"/>
      <c r="H19" s="14">
        <f t="shared" si="0"/>
        <v>70000</v>
      </c>
      <c r="I19" s="14"/>
      <c r="J19" s="65">
        <f>F19/D19</f>
        <v>0</v>
      </c>
      <c r="K19" s="18"/>
      <c r="L19" s="15"/>
      <c r="N19" s="160"/>
      <c r="O19" s="267"/>
    </row>
    <row r="20" spans="1:17" s="89" customFormat="1" ht="12.75" x14ac:dyDescent="0.2">
      <c r="A20" s="72"/>
      <c r="B20" s="77" t="s">
        <v>29</v>
      </c>
      <c r="D20" s="202">
        <f>SUM(D13:D19)</f>
        <v>48315877</v>
      </c>
      <c r="E20" s="203"/>
      <c r="F20" s="224">
        <f>SUM(F13:F19)</f>
        <v>96000</v>
      </c>
      <c r="G20" s="203"/>
      <c r="H20" s="202">
        <f>SUM(H13:H19)</f>
        <v>48411877</v>
      </c>
      <c r="I20" s="14"/>
      <c r="J20" s="65">
        <f>F20/D20</f>
        <v>1.9869245051683531E-3</v>
      </c>
      <c r="K20" s="18"/>
      <c r="L20" s="19"/>
      <c r="N20" s="160"/>
      <c r="O20" s="267"/>
    </row>
    <row r="21" spans="1:17" s="12" customFormat="1" ht="12.75" x14ac:dyDescent="0.2">
      <c r="A21" s="73"/>
      <c r="F21" s="225"/>
      <c r="J21" s="123"/>
      <c r="L21" s="93"/>
      <c r="N21" s="160"/>
      <c r="O21" s="271"/>
    </row>
    <row r="22" spans="1:17" s="89" customFormat="1" ht="12.75" x14ac:dyDescent="0.2">
      <c r="A22" s="72">
        <v>5812</v>
      </c>
      <c r="B22" s="86" t="s">
        <v>202</v>
      </c>
      <c r="D22" s="92">
        <v>370000</v>
      </c>
      <c r="E22" s="92"/>
      <c r="F22" s="223"/>
      <c r="G22" s="92"/>
      <c r="H22" s="92">
        <f>SUM(D22:G22)</f>
        <v>370000</v>
      </c>
      <c r="I22" s="14"/>
      <c r="J22" s="123"/>
      <c r="K22" s="18"/>
      <c r="L22" s="15"/>
      <c r="N22" s="78"/>
      <c r="O22" s="267"/>
    </row>
    <row r="23" spans="1:17" s="89" customFormat="1" ht="12.75" x14ac:dyDescent="0.2">
      <c r="A23" s="72">
        <v>5832</v>
      </c>
      <c r="B23" s="86" t="s">
        <v>201</v>
      </c>
      <c r="D23" s="92">
        <v>0</v>
      </c>
      <c r="E23" s="92"/>
      <c r="F23" s="223"/>
      <c r="G23" s="92"/>
      <c r="H23" s="92">
        <f>SUM(D23:G23)</f>
        <v>0</v>
      </c>
      <c r="I23" s="14"/>
      <c r="J23" s="123"/>
      <c r="K23" s="18"/>
      <c r="L23" s="15"/>
      <c r="N23" s="78"/>
    </row>
    <row r="24" spans="1:17" s="89" customFormat="1" ht="12.75" x14ac:dyDescent="0.2">
      <c r="A24" s="72">
        <v>5831</v>
      </c>
      <c r="B24" s="86" t="s">
        <v>200</v>
      </c>
      <c r="D24" s="92">
        <v>3250000</v>
      </c>
      <c r="E24" s="92"/>
      <c r="F24" s="223"/>
      <c r="G24" s="92"/>
      <c r="H24" s="92">
        <f>SUM(D24:G24)</f>
        <v>3250000</v>
      </c>
      <c r="I24" s="14"/>
      <c r="J24" s="123"/>
      <c r="K24" s="18"/>
      <c r="L24" s="15"/>
      <c r="N24" s="78"/>
      <c r="P24" s="111"/>
      <c r="Q24" s="272"/>
    </row>
    <row r="25" spans="1:17" s="89" customFormat="1" ht="12.75" x14ac:dyDescent="0.2">
      <c r="A25" s="72">
        <v>5899</v>
      </c>
      <c r="B25" s="86" t="s">
        <v>159</v>
      </c>
      <c r="D25" s="92">
        <v>0</v>
      </c>
      <c r="F25" s="226"/>
      <c r="H25" s="92">
        <f t="shared" ref="H25:H28" si="1">SUM(D25:G25)</f>
        <v>0</v>
      </c>
      <c r="I25" s="14"/>
      <c r="J25" s="123"/>
      <c r="K25" s="18"/>
      <c r="L25" s="15"/>
      <c r="N25" s="160"/>
      <c r="P25" s="12"/>
      <c r="Q25" s="12"/>
    </row>
    <row r="26" spans="1:17" s="89" customFormat="1" ht="12.75" x14ac:dyDescent="0.2">
      <c r="A26" s="72"/>
      <c r="B26" s="86" t="s">
        <v>129</v>
      </c>
      <c r="D26" s="92"/>
      <c r="E26" s="92"/>
      <c r="F26" s="223"/>
      <c r="G26" s="92"/>
      <c r="H26" s="92">
        <f t="shared" si="1"/>
        <v>0</v>
      </c>
      <c r="I26" s="14"/>
      <c r="J26" s="123"/>
      <c r="K26" s="18"/>
      <c r="L26" s="15"/>
      <c r="N26" s="160"/>
      <c r="P26" s="111"/>
      <c r="Q26" s="272"/>
    </row>
    <row r="27" spans="1:17" s="89" customFormat="1" ht="12.75" x14ac:dyDescent="0.2">
      <c r="A27" s="72"/>
      <c r="B27" s="86" t="s">
        <v>124</v>
      </c>
      <c r="D27" s="92">
        <v>0</v>
      </c>
      <c r="E27" s="92"/>
      <c r="F27" s="223"/>
      <c r="G27" s="92"/>
      <c r="H27" s="92">
        <f t="shared" si="1"/>
        <v>0</v>
      </c>
      <c r="I27" s="14"/>
      <c r="J27" s="123"/>
      <c r="K27" s="18"/>
      <c r="L27" s="15"/>
      <c r="N27" s="160"/>
      <c r="P27" s="111"/>
      <c r="Q27" s="272"/>
    </row>
    <row r="28" spans="1:17" s="89" customFormat="1" ht="12.75" x14ac:dyDescent="0.2">
      <c r="A28" s="72"/>
      <c r="B28" s="86" t="s">
        <v>100</v>
      </c>
      <c r="D28" s="92">
        <v>0</v>
      </c>
      <c r="E28" s="92"/>
      <c r="F28" s="223"/>
      <c r="G28" s="92"/>
      <c r="H28" s="92">
        <f t="shared" si="1"/>
        <v>0</v>
      </c>
      <c r="I28" s="14"/>
      <c r="J28" s="123"/>
      <c r="K28" s="18"/>
      <c r="L28" s="15"/>
      <c r="N28" s="160"/>
      <c r="P28" s="111"/>
      <c r="Q28" s="272"/>
    </row>
    <row r="29" spans="1:17" s="89" customFormat="1" ht="12.75" x14ac:dyDescent="0.2">
      <c r="A29" s="72"/>
      <c r="B29" s="77" t="s">
        <v>30</v>
      </c>
      <c r="D29" s="202">
        <f>SUM(D22:D28)</f>
        <v>3620000</v>
      </c>
      <c r="E29" s="203"/>
      <c r="F29" s="224">
        <f>SUM(F22:F28)</f>
        <v>0</v>
      </c>
      <c r="G29" s="203"/>
      <c r="H29" s="202">
        <f>SUM(H22:H28)</f>
        <v>3620000</v>
      </c>
      <c r="I29" s="14"/>
      <c r="J29" s="65">
        <f>F29/D29</f>
        <v>0</v>
      </c>
      <c r="K29" s="18"/>
      <c r="L29" s="15"/>
      <c r="N29" s="160"/>
      <c r="P29" s="111"/>
      <c r="Q29" s="272"/>
    </row>
    <row r="30" spans="1:17" s="89" customFormat="1" ht="12.75" x14ac:dyDescent="0.2">
      <c r="A30" s="72">
        <v>5999</v>
      </c>
      <c r="B30" s="86" t="s">
        <v>39</v>
      </c>
      <c r="D30" s="94">
        <v>2790440</v>
      </c>
      <c r="E30" s="92"/>
      <c r="F30" s="223"/>
      <c r="G30" s="92"/>
      <c r="H30" s="94">
        <f>SUM(D30:G30)</f>
        <v>2790440</v>
      </c>
      <c r="I30" s="14"/>
      <c r="J30" s="123"/>
      <c r="K30" s="18"/>
      <c r="L30" s="15"/>
      <c r="N30" s="160"/>
      <c r="P30" s="12"/>
      <c r="Q30" s="12"/>
    </row>
    <row r="31" spans="1:17" s="89" customFormat="1" ht="12.75" x14ac:dyDescent="0.2">
      <c r="A31" s="72"/>
      <c r="B31" s="77" t="s">
        <v>10</v>
      </c>
      <c r="D31" s="202">
        <f>SUM(D30,D29,D20)</f>
        <v>54726317</v>
      </c>
      <c r="E31" s="203"/>
      <c r="F31" s="224">
        <f>SUM(F30,F29,F20)</f>
        <v>96000</v>
      </c>
      <c r="G31" s="203"/>
      <c r="H31" s="202">
        <f>SUM(H30,H29,H20)</f>
        <v>54822317</v>
      </c>
      <c r="I31" s="14"/>
      <c r="J31" s="65">
        <f>F31/D31</f>
        <v>1.7541834580244091E-3</v>
      </c>
      <c r="K31" s="14"/>
      <c r="L31" s="19"/>
      <c r="N31" s="160"/>
      <c r="P31" s="111"/>
      <c r="Q31" s="272"/>
    </row>
    <row r="32" spans="1:17" s="89" customFormat="1" ht="12.75" x14ac:dyDescent="0.2">
      <c r="A32" s="72"/>
      <c r="B32" s="88" t="s">
        <v>5</v>
      </c>
      <c r="D32" s="93"/>
      <c r="E32" s="93"/>
      <c r="F32" s="227"/>
      <c r="G32" s="19"/>
      <c r="H32" s="19"/>
      <c r="I32" s="18"/>
      <c r="J32" s="123"/>
      <c r="K32" s="13"/>
      <c r="L32" s="19"/>
      <c r="N32" s="160"/>
      <c r="P32" s="12"/>
      <c r="Q32" s="12"/>
    </row>
    <row r="33" spans="1:17" s="89" customFormat="1" ht="12.75" x14ac:dyDescent="0.2">
      <c r="A33" s="72"/>
      <c r="B33" s="86" t="s">
        <v>68</v>
      </c>
      <c r="D33" s="92">
        <v>0</v>
      </c>
      <c r="E33" s="93"/>
      <c r="F33" s="223"/>
      <c r="G33" s="19"/>
      <c r="H33" s="92">
        <f>SUM(D33:G33)</f>
        <v>0</v>
      </c>
      <c r="I33" s="18"/>
      <c r="J33" s="123"/>
      <c r="K33" s="13"/>
      <c r="L33" s="15"/>
      <c r="N33" s="160"/>
      <c r="P33" s="12"/>
      <c r="Q33" s="12"/>
    </row>
    <row r="34" spans="1:17" s="89" customFormat="1" ht="12.75" x14ac:dyDescent="0.2">
      <c r="A34" s="72">
        <v>5615</v>
      </c>
      <c r="B34" s="86" t="s">
        <v>145</v>
      </c>
      <c r="D34" s="92">
        <f>4054412+330000</f>
        <v>4384412</v>
      </c>
      <c r="E34" s="92"/>
      <c r="F34" s="223">
        <v>-20141</v>
      </c>
      <c r="G34" s="92"/>
      <c r="H34" s="92">
        <f>SUM(D34:G34)</f>
        <v>4364271</v>
      </c>
      <c r="I34" s="14"/>
      <c r="J34" s="65">
        <f>F34/D34</f>
        <v>-4.5937744901710879E-3</v>
      </c>
      <c r="K34" s="374"/>
      <c r="L34" s="15" t="s">
        <v>306</v>
      </c>
      <c r="N34" s="160"/>
      <c r="P34" s="111"/>
      <c r="Q34" s="272"/>
    </row>
    <row r="35" spans="1:17" s="89" customFormat="1" ht="12.75" x14ac:dyDescent="0.2">
      <c r="A35" s="72"/>
      <c r="B35" s="86" t="s">
        <v>42</v>
      </c>
      <c r="D35" s="92">
        <v>0</v>
      </c>
      <c r="E35" s="13"/>
      <c r="F35" s="223"/>
      <c r="G35" s="13"/>
      <c r="H35" s="92">
        <f>SUM(D35:G35)</f>
        <v>0</v>
      </c>
      <c r="I35" s="18"/>
      <c r="J35" s="123"/>
      <c r="K35" s="14"/>
      <c r="L35" s="19"/>
      <c r="N35" s="160"/>
      <c r="P35" s="12"/>
      <c r="Q35" s="12"/>
    </row>
    <row r="36" spans="1:17" s="89" customFormat="1" ht="12.75" x14ac:dyDescent="0.2">
      <c r="A36" s="72"/>
      <c r="B36" s="86" t="s">
        <v>106</v>
      </c>
      <c r="D36" s="92"/>
      <c r="E36" s="13"/>
      <c r="F36" s="223"/>
      <c r="G36" s="13"/>
      <c r="H36" s="92">
        <f>SUM(D36:G36)</f>
        <v>0</v>
      </c>
      <c r="I36" s="18"/>
      <c r="J36" s="65"/>
      <c r="K36" s="14"/>
      <c r="L36" s="15"/>
      <c r="N36" s="160"/>
      <c r="P36" s="111"/>
      <c r="Q36" s="272"/>
    </row>
    <row r="37" spans="1:17" s="89" customFormat="1" ht="12.75" x14ac:dyDescent="0.2">
      <c r="A37" s="72"/>
      <c r="B37" s="77" t="s">
        <v>22</v>
      </c>
      <c r="D37" s="202">
        <f>SUM(D33:D36)</f>
        <v>4384412</v>
      </c>
      <c r="E37" s="157"/>
      <c r="F37" s="224">
        <f>SUM(F33:F36)</f>
        <v>-20141</v>
      </c>
      <c r="G37" s="157"/>
      <c r="H37" s="202">
        <f>SUM(H33:H36)</f>
        <v>4364271</v>
      </c>
      <c r="I37" s="18"/>
      <c r="J37" s="65">
        <f>F37/D37</f>
        <v>-4.5937744901710879E-3</v>
      </c>
      <c r="K37" s="13"/>
      <c r="L37" s="15"/>
      <c r="N37" s="160"/>
      <c r="P37" s="111"/>
      <c r="Q37" s="272"/>
    </row>
    <row r="38" spans="1:17" s="89" customFormat="1" ht="25.5" x14ac:dyDescent="0.2">
      <c r="A38" s="72"/>
      <c r="B38" s="95" t="s">
        <v>24</v>
      </c>
      <c r="D38" s="280">
        <f>D31+D37</f>
        <v>59110729</v>
      </c>
      <c r="E38" s="205"/>
      <c r="F38" s="228">
        <f>SUM(F37,F31)</f>
        <v>75859</v>
      </c>
      <c r="G38" s="205"/>
      <c r="H38" s="204">
        <f>SUM(H37,H31)</f>
        <v>59186588</v>
      </c>
      <c r="I38" s="18"/>
      <c r="J38" s="65">
        <f>F38/D38</f>
        <v>1.2833372432270291E-3</v>
      </c>
      <c r="K38" s="18"/>
      <c r="L38" s="19"/>
      <c r="N38" s="160"/>
      <c r="P38" s="111"/>
      <c r="Q38" s="272"/>
    </row>
    <row r="39" spans="1:17" s="89" customFormat="1" ht="12.75" x14ac:dyDescent="0.2">
      <c r="A39" s="72"/>
      <c r="B39" s="95"/>
      <c r="D39" s="96"/>
      <c r="E39" s="97"/>
      <c r="F39" s="229"/>
      <c r="G39" s="97"/>
      <c r="H39" s="96"/>
      <c r="I39" s="18"/>
      <c r="J39" s="191"/>
      <c r="K39" s="18"/>
      <c r="L39" s="19"/>
      <c r="N39" s="160"/>
    </row>
    <row r="40" spans="1:17" s="89" customFormat="1" ht="12.75" x14ac:dyDescent="0.2">
      <c r="A40" s="72"/>
      <c r="B40" s="88" t="s">
        <v>8</v>
      </c>
      <c r="D40" s="98"/>
      <c r="E40" s="98"/>
      <c r="F40" s="230"/>
      <c r="G40" s="98"/>
      <c r="H40" s="98"/>
      <c r="I40" s="18"/>
      <c r="J40" s="191"/>
      <c r="K40" s="18"/>
      <c r="L40" s="19"/>
      <c r="N40" s="160"/>
    </row>
    <row r="41" spans="1:17" s="89" customFormat="1" ht="12.75" x14ac:dyDescent="0.2">
      <c r="A41" s="72"/>
      <c r="B41" s="88" t="s">
        <v>17</v>
      </c>
      <c r="D41" s="98"/>
      <c r="E41" s="98"/>
      <c r="F41" s="230"/>
      <c r="G41" s="98"/>
      <c r="H41" s="98"/>
      <c r="I41" s="18"/>
      <c r="J41" s="191"/>
      <c r="K41" s="18"/>
      <c r="L41" s="19"/>
      <c r="N41" s="160"/>
    </row>
    <row r="42" spans="1:17" s="12" customFormat="1" ht="15" x14ac:dyDescent="0.2">
      <c r="A42" s="73">
        <v>201</v>
      </c>
      <c r="B42" s="86" t="s">
        <v>86</v>
      </c>
      <c r="D42" s="323">
        <v>180103</v>
      </c>
      <c r="E42" s="79"/>
      <c r="F42" s="231"/>
      <c r="G42" s="79"/>
      <c r="H42" s="90">
        <f>SUM(D42:F42)</f>
        <v>180103</v>
      </c>
      <c r="I42" s="13"/>
      <c r="J42" s="65"/>
      <c r="K42" s="367"/>
      <c r="L42" s="15"/>
      <c r="N42" s="160"/>
      <c r="O42" s="343"/>
      <c r="P42" s="323"/>
    </row>
    <row r="43" spans="1:17" s="12" customFormat="1" ht="15" x14ac:dyDescent="0.2">
      <c r="A43" s="73">
        <v>14</v>
      </c>
      <c r="B43" s="99" t="s">
        <v>271</v>
      </c>
      <c r="C43" s="13"/>
      <c r="D43" s="323">
        <v>749102</v>
      </c>
      <c r="E43" s="13"/>
      <c r="F43" s="223">
        <v>96000</v>
      </c>
      <c r="G43" s="13"/>
      <c r="H43" s="14">
        <f t="shared" ref="H43:H48" si="2">SUM(D43:F43)</f>
        <v>845102</v>
      </c>
      <c r="I43" s="13"/>
      <c r="L43" s="12" t="s">
        <v>388</v>
      </c>
      <c r="N43" s="78"/>
      <c r="O43" s="343"/>
      <c r="P43" s="323"/>
    </row>
    <row r="44" spans="1:17" s="12" customFormat="1" ht="15" x14ac:dyDescent="0.2">
      <c r="A44" s="73">
        <v>11</v>
      </c>
      <c r="B44" s="99" t="s">
        <v>143</v>
      </c>
      <c r="C44" s="13"/>
      <c r="D44" s="323">
        <v>327984</v>
      </c>
      <c r="E44" s="13"/>
      <c r="F44" s="223"/>
      <c r="G44" s="13"/>
      <c r="H44" s="14">
        <f t="shared" si="2"/>
        <v>327984</v>
      </c>
      <c r="I44" s="13"/>
      <c r="J44" s="65"/>
      <c r="K44" s="13"/>
      <c r="L44" s="15"/>
      <c r="N44" s="78"/>
      <c r="O44" s="343"/>
      <c r="P44" s="323"/>
    </row>
    <row r="45" spans="1:17" s="12" customFormat="1" ht="15" x14ac:dyDescent="0.2">
      <c r="A45" s="73">
        <v>12</v>
      </c>
      <c r="B45" s="99" t="s">
        <v>150</v>
      </c>
      <c r="C45" s="13"/>
      <c r="D45" s="323">
        <v>300467</v>
      </c>
      <c r="E45" s="13"/>
      <c r="F45" s="223"/>
      <c r="G45" s="13"/>
      <c r="H45" s="14">
        <f t="shared" si="2"/>
        <v>300467</v>
      </c>
      <c r="I45" s="13"/>
      <c r="J45" s="123"/>
      <c r="K45" s="13"/>
      <c r="L45" s="15"/>
      <c r="N45" s="78"/>
      <c r="O45" s="343"/>
      <c r="P45" s="323"/>
    </row>
    <row r="46" spans="1:17" s="12" customFormat="1" ht="15" x14ac:dyDescent="0.2">
      <c r="A46" s="100">
        <v>10</v>
      </c>
      <c r="B46" s="99" t="s">
        <v>0</v>
      </c>
      <c r="C46" s="13"/>
      <c r="D46" s="323">
        <v>198715</v>
      </c>
      <c r="E46" s="13"/>
      <c r="F46" s="223"/>
      <c r="G46" s="13"/>
      <c r="H46" s="14">
        <f t="shared" si="2"/>
        <v>198715</v>
      </c>
      <c r="I46" s="13"/>
      <c r="J46" s="65"/>
      <c r="K46" s="13"/>
      <c r="L46" s="15"/>
      <c r="N46" s="78"/>
      <c r="O46" s="343"/>
      <c r="P46" s="323"/>
    </row>
    <row r="47" spans="1:17" s="12" customFormat="1" ht="15" x14ac:dyDescent="0.2">
      <c r="A47" s="100">
        <v>50</v>
      </c>
      <c r="B47" s="99" t="s">
        <v>26</v>
      </c>
      <c r="C47" s="13"/>
      <c r="D47" s="323">
        <v>2065005</v>
      </c>
      <c r="E47" s="13"/>
      <c r="F47" s="223"/>
      <c r="G47" s="13"/>
      <c r="H47" s="14">
        <f t="shared" si="2"/>
        <v>2065005</v>
      </c>
      <c r="I47" s="13"/>
      <c r="J47" s="65"/>
      <c r="K47" s="13"/>
      <c r="L47" s="15"/>
      <c r="N47" s="78"/>
      <c r="O47" s="343"/>
      <c r="P47" s="323"/>
    </row>
    <row r="48" spans="1:17" s="12" customFormat="1" ht="15" x14ac:dyDescent="0.2">
      <c r="A48" s="100">
        <v>5</v>
      </c>
      <c r="B48" s="99" t="s">
        <v>61</v>
      </c>
      <c r="C48" s="13"/>
      <c r="D48" s="323">
        <v>621588</v>
      </c>
      <c r="E48" s="13"/>
      <c r="F48" s="223"/>
      <c r="G48" s="13"/>
      <c r="H48" s="14">
        <f t="shared" si="2"/>
        <v>621588</v>
      </c>
      <c r="I48" s="13"/>
      <c r="J48" s="65"/>
      <c r="K48" s="13"/>
      <c r="L48" s="15"/>
      <c r="N48" s="78"/>
      <c r="O48" s="343"/>
      <c r="P48" s="323"/>
    </row>
    <row r="49" spans="1:16" s="12" customFormat="1" ht="15" x14ac:dyDescent="0.2">
      <c r="A49" s="73">
        <v>922</v>
      </c>
      <c r="B49" s="99" t="s">
        <v>203</v>
      </c>
      <c r="C49" s="13"/>
      <c r="D49" s="323">
        <f>754660+22000</f>
        <v>776660</v>
      </c>
      <c r="E49" s="13"/>
      <c r="F49" s="223"/>
      <c r="G49" s="13"/>
      <c r="H49" s="14">
        <f>SUM(D49:F49)</f>
        <v>776660</v>
      </c>
      <c r="I49" s="13"/>
      <c r="J49" s="65"/>
      <c r="K49" s="13"/>
      <c r="L49" s="15"/>
      <c r="N49" s="78"/>
      <c r="O49" s="343"/>
      <c r="P49" s="323"/>
    </row>
    <row r="50" spans="1:16" s="12" customFormat="1" ht="15" x14ac:dyDescent="0.2">
      <c r="A50" s="100">
        <v>925</v>
      </c>
      <c r="B50" s="99" t="s">
        <v>151</v>
      </c>
      <c r="C50" s="13"/>
      <c r="D50" s="323">
        <v>1213821</v>
      </c>
      <c r="E50" s="13"/>
      <c r="F50" s="223"/>
      <c r="G50" s="13"/>
      <c r="H50" s="14">
        <f t="shared" ref="H50:H51" si="3">SUM(D50:F50)</f>
        <v>1213821</v>
      </c>
      <c r="I50" s="13"/>
      <c r="J50" s="65"/>
      <c r="K50" s="13"/>
      <c r="L50" s="15"/>
      <c r="N50" s="78"/>
      <c r="O50" s="343"/>
      <c r="P50" s="323"/>
    </row>
    <row r="51" spans="1:16" s="12" customFormat="1" ht="15" x14ac:dyDescent="0.2">
      <c r="A51" s="100">
        <v>92</v>
      </c>
      <c r="B51" s="99" t="s">
        <v>152</v>
      </c>
      <c r="C51" s="13"/>
      <c r="D51" s="323">
        <v>542038</v>
      </c>
      <c r="E51" s="13"/>
      <c r="F51" s="223"/>
      <c r="G51" s="13"/>
      <c r="H51" s="14">
        <f t="shared" si="3"/>
        <v>542038</v>
      </c>
      <c r="I51" s="13"/>
      <c r="J51" s="65"/>
      <c r="K51" s="13"/>
      <c r="L51" s="15"/>
      <c r="N51" s="78"/>
      <c r="O51" s="343"/>
      <c r="P51" s="323"/>
    </row>
    <row r="52" spans="1:16" s="12" customFormat="1" ht="15" x14ac:dyDescent="0.2">
      <c r="A52" s="73">
        <v>98</v>
      </c>
      <c r="B52" s="99" t="s">
        <v>87</v>
      </c>
      <c r="C52" s="13"/>
      <c r="D52" s="323">
        <f>11433555-D112-D113-D114-D115-D116-D117-D118-D119+-100000+91335+414658+640663</f>
        <v>5975802</v>
      </c>
      <c r="E52" s="13"/>
      <c r="F52" s="223">
        <v>-20141</v>
      </c>
      <c r="G52" s="13"/>
      <c r="H52" s="14">
        <f>SUM(D52:F52)</f>
        <v>5955661</v>
      </c>
      <c r="I52" s="13"/>
      <c r="J52" s="65"/>
      <c r="K52" s="13"/>
      <c r="L52" s="15" t="s">
        <v>306</v>
      </c>
      <c r="N52" s="78"/>
      <c r="O52" s="343"/>
      <c r="P52" s="323"/>
    </row>
    <row r="53" spans="1:16" s="12" customFormat="1" ht="15" x14ac:dyDescent="0.2">
      <c r="A53" s="73">
        <v>920</v>
      </c>
      <c r="B53" s="99" t="s">
        <v>265</v>
      </c>
      <c r="C53" s="13"/>
      <c r="D53" s="323">
        <f>412000+101300</f>
        <v>513300</v>
      </c>
      <c r="E53" s="13"/>
      <c r="F53" s="223"/>
      <c r="G53" s="13"/>
      <c r="H53" s="14">
        <f t="shared" ref="H53" si="4">SUM(D53:F53)</f>
        <v>513300</v>
      </c>
      <c r="I53" s="13"/>
      <c r="J53" s="65"/>
      <c r="K53" s="13"/>
      <c r="L53" s="15"/>
      <c r="N53" s="78"/>
      <c r="O53" s="343"/>
      <c r="P53" s="323"/>
    </row>
    <row r="54" spans="1:16" s="12" customFormat="1" ht="15" x14ac:dyDescent="0.2">
      <c r="A54" s="73">
        <v>911</v>
      </c>
      <c r="B54" s="99" t="s">
        <v>317</v>
      </c>
      <c r="C54" s="13"/>
      <c r="D54" s="323">
        <v>0</v>
      </c>
      <c r="E54" s="13"/>
      <c r="F54" s="223"/>
      <c r="G54" s="13"/>
      <c r="H54" s="14">
        <f t="shared" ref="H54" si="5">SUM(D54:F54)</f>
        <v>0</v>
      </c>
      <c r="I54" s="13"/>
      <c r="J54" s="65"/>
      <c r="K54" s="13"/>
      <c r="L54" s="15"/>
      <c r="N54" s="78"/>
      <c r="O54" s="343"/>
      <c r="P54" s="323"/>
    </row>
    <row r="55" spans="1:16" s="12" customFormat="1" ht="12.75" x14ac:dyDescent="0.2">
      <c r="A55" s="100"/>
      <c r="B55" s="99" t="s">
        <v>146</v>
      </c>
      <c r="C55" s="13"/>
      <c r="D55" s="323"/>
      <c r="E55" s="13"/>
      <c r="F55" s="223"/>
      <c r="G55" s="13"/>
      <c r="H55" s="14"/>
      <c r="I55" s="13"/>
      <c r="J55" s="123"/>
      <c r="K55" s="13"/>
      <c r="L55" s="15"/>
      <c r="N55" s="78"/>
      <c r="O55" s="73"/>
      <c r="P55" s="323"/>
    </row>
    <row r="56" spans="1:16" s="12" customFormat="1" ht="15" x14ac:dyDescent="0.2">
      <c r="A56" s="100">
        <v>88</v>
      </c>
      <c r="B56" s="102" t="s">
        <v>133</v>
      </c>
      <c r="C56" s="13"/>
      <c r="D56" s="323">
        <v>0</v>
      </c>
      <c r="E56" s="13"/>
      <c r="F56" s="223"/>
      <c r="G56" s="13"/>
      <c r="H56" s="14">
        <f t="shared" ref="H56:H62" si="6">SUM(D56:F56)</f>
        <v>0</v>
      </c>
      <c r="I56" s="13"/>
      <c r="J56" s="65"/>
      <c r="K56" s="13"/>
      <c r="L56" s="15"/>
      <c r="N56" s="78"/>
      <c r="O56" s="343"/>
      <c r="P56" s="323"/>
    </row>
    <row r="57" spans="1:16" s="12" customFormat="1" ht="15" x14ac:dyDescent="0.2">
      <c r="A57" s="100">
        <v>86</v>
      </c>
      <c r="B57" s="102" t="s">
        <v>88</v>
      </c>
      <c r="C57" s="13"/>
      <c r="D57" s="323">
        <v>221975</v>
      </c>
      <c r="E57" s="13"/>
      <c r="F57" s="223"/>
      <c r="G57" s="13"/>
      <c r="H57" s="14">
        <f t="shared" si="6"/>
        <v>221975</v>
      </c>
      <c r="I57" s="13"/>
      <c r="J57" s="123"/>
      <c r="K57" s="13"/>
      <c r="L57" s="281"/>
      <c r="N57" s="78"/>
      <c r="O57" s="343"/>
      <c r="P57" s="323"/>
    </row>
    <row r="58" spans="1:16" s="12" customFormat="1" ht="15" x14ac:dyDescent="0.2">
      <c r="A58" s="100">
        <v>87</v>
      </c>
      <c r="B58" s="102" t="s">
        <v>165</v>
      </c>
      <c r="C58" s="13"/>
      <c r="D58" s="323">
        <v>0</v>
      </c>
      <c r="E58" s="13"/>
      <c r="F58" s="223"/>
      <c r="G58" s="13"/>
      <c r="H58" s="14">
        <f t="shared" si="6"/>
        <v>0</v>
      </c>
      <c r="I58" s="13"/>
      <c r="J58" s="65"/>
      <c r="K58" s="13"/>
      <c r="L58" s="15"/>
      <c r="N58" s="78"/>
      <c r="O58" s="343"/>
      <c r="P58" s="323"/>
    </row>
    <row r="59" spans="1:16" s="12" customFormat="1" ht="12.75" x14ac:dyDescent="0.2">
      <c r="A59" s="100" t="s">
        <v>236</v>
      </c>
      <c r="B59" s="102" t="s">
        <v>237</v>
      </c>
      <c r="C59" s="13"/>
      <c r="D59" s="323"/>
      <c r="E59" s="13"/>
      <c r="F59" s="223"/>
      <c r="G59" s="13"/>
      <c r="H59" s="14">
        <f>SUM(D59:F59)</f>
        <v>0</v>
      </c>
      <c r="I59" s="13"/>
      <c r="J59" s="65"/>
      <c r="K59" s="13"/>
      <c r="L59" s="15"/>
      <c r="N59" s="78"/>
      <c r="O59" s="100"/>
      <c r="P59" s="323"/>
    </row>
    <row r="60" spans="1:16" s="12" customFormat="1" ht="15" x14ac:dyDescent="0.2">
      <c r="A60" s="100">
        <v>954</v>
      </c>
      <c r="B60" s="102" t="s">
        <v>67</v>
      </c>
      <c r="C60" s="13"/>
      <c r="D60" s="323">
        <v>2080744</v>
      </c>
      <c r="E60" s="13"/>
      <c r="F60" s="223"/>
      <c r="G60" s="13"/>
      <c r="H60" s="14">
        <f>SUM(D60:F60)</f>
        <v>2080744</v>
      </c>
      <c r="I60" s="13"/>
      <c r="J60" s="65"/>
      <c r="K60" s="347"/>
      <c r="L60" s="15"/>
      <c r="N60" s="78"/>
      <c r="O60" s="343"/>
      <c r="P60" s="323"/>
    </row>
    <row r="61" spans="1:16" s="12" customFormat="1" ht="15" x14ac:dyDescent="0.2">
      <c r="A61" s="100">
        <v>901</v>
      </c>
      <c r="B61" s="99" t="s">
        <v>161</v>
      </c>
      <c r="C61" s="13"/>
      <c r="D61" s="323">
        <v>8000</v>
      </c>
      <c r="E61" s="13"/>
      <c r="F61" s="223"/>
      <c r="G61" s="13"/>
      <c r="H61" s="14">
        <f t="shared" si="6"/>
        <v>8000</v>
      </c>
      <c r="I61" s="13"/>
      <c r="J61" s="123"/>
      <c r="K61" s="13"/>
      <c r="L61" s="15"/>
      <c r="N61" s="78"/>
      <c r="O61" s="343"/>
      <c r="P61" s="323"/>
    </row>
    <row r="62" spans="1:16" s="12" customFormat="1" ht="15" x14ac:dyDescent="0.2">
      <c r="A62" s="100">
        <v>30</v>
      </c>
      <c r="B62" s="99" t="s">
        <v>2</v>
      </c>
      <c r="C62" s="13"/>
      <c r="D62" s="323">
        <v>1091941</v>
      </c>
      <c r="E62" s="13"/>
      <c r="F62" s="223"/>
      <c r="G62" s="13"/>
      <c r="H62" s="14">
        <f t="shared" si="6"/>
        <v>1091941</v>
      </c>
      <c r="I62" s="13"/>
      <c r="J62" s="65">
        <f>F62/D62</f>
        <v>0</v>
      </c>
      <c r="K62" s="13"/>
      <c r="L62" s="15"/>
      <c r="N62" s="78"/>
      <c r="O62" s="343"/>
      <c r="P62" s="323"/>
    </row>
    <row r="63" spans="1:16" s="12" customFormat="1" ht="12.75" x14ac:dyDescent="0.2">
      <c r="A63" s="73"/>
      <c r="B63" s="101"/>
      <c r="C63" s="13"/>
      <c r="D63" s="337"/>
      <c r="E63" s="13"/>
      <c r="F63" s="92"/>
      <c r="G63" s="13"/>
      <c r="H63" s="14"/>
      <c r="I63" s="13"/>
      <c r="J63" s="190"/>
      <c r="K63" s="13"/>
      <c r="L63" s="15"/>
      <c r="N63" s="78"/>
      <c r="O63" s="73"/>
      <c r="P63" s="99"/>
    </row>
    <row r="64" spans="1:16" s="12" customFormat="1" ht="12.75" x14ac:dyDescent="0.2">
      <c r="A64" s="73"/>
      <c r="B64" s="432" t="s">
        <v>18</v>
      </c>
      <c r="C64" s="433"/>
      <c r="D64" s="433"/>
      <c r="E64" s="433"/>
      <c r="F64" s="433"/>
      <c r="G64" s="433"/>
      <c r="H64" s="433"/>
      <c r="I64" s="433"/>
      <c r="J64" s="433"/>
      <c r="K64" s="433"/>
      <c r="L64" s="433"/>
      <c r="N64" s="78"/>
      <c r="O64" s="73"/>
      <c r="P64" s="102"/>
    </row>
    <row r="65" spans="1:16" s="12" customFormat="1" ht="12.75" x14ac:dyDescent="0.2">
      <c r="A65" s="73"/>
      <c r="B65" s="187"/>
      <c r="C65" s="18"/>
      <c r="D65" s="18"/>
      <c r="E65" s="18"/>
      <c r="F65" s="18"/>
      <c r="G65" s="18"/>
      <c r="H65" s="18"/>
      <c r="I65" s="18"/>
      <c r="J65" s="18"/>
      <c r="K65" s="18"/>
      <c r="L65" s="18"/>
      <c r="N65" s="78"/>
      <c r="O65" s="73"/>
      <c r="P65" s="86"/>
    </row>
    <row r="66" spans="1:16" s="12" customFormat="1" ht="12.75" x14ac:dyDescent="0.2">
      <c r="A66" s="103"/>
      <c r="B66" s="432"/>
      <c r="C66" s="433"/>
      <c r="D66" s="433"/>
      <c r="E66" s="433"/>
      <c r="F66" s="433"/>
      <c r="G66" s="433"/>
      <c r="H66" s="433"/>
      <c r="I66" s="433"/>
      <c r="J66" s="433"/>
      <c r="K66" s="433"/>
      <c r="L66" s="433"/>
      <c r="N66" s="78"/>
      <c r="O66" s="73"/>
      <c r="P66" s="212"/>
    </row>
    <row r="67" spans="1:16" s="38" customFormat="1" ht="15" x14ac:dyDescent="0.25">
      <c r="A67" s="75"/>
      <c r="B67" s="80"/>
      <c r="C67" s="45"/>
      <c r="D67" s="45"/>
      <c r="E67" s="45"/>
      <c r="F67" s="45"/>
      <c r="G67" s="45"/>
      <c r="H67" s="45"/>
      <c r="I67" s="45"/>
      <c r="J67" s="45"/>
      <c r="K67" s="45"/>
      <c r="L67" s="30" t="s">
        <v>191</v>
      </c>
      <c r="N67" s="78"/>
      <c r="O67" s="73"/>
      <c r="P67" s="102"/>
    </row>
    <row r="68" spans="1:16" s="8" customFormat="1" ht="18" x14ac:dyDescent="0.25">
      <c r="A68" s="76"/>
      <c r="B68" s="35" t="s">
        <v>4</v>
      </c>
      <c r="C68" s="26"/>
      <c r="D68" s="26"/>
      <c r="E68" s="26"/>
      <c r="F68" s="26"/>
      <c r="G68" s="26"/>
      <c r="H68" s="27"/>
      <c r="I68" s="26"/>
      <c r="J68" s="124"/>
      <c r="K68" s="26"/>
      <c r="L68" s="28"/>
      <c r="N68" s="161"/>
      <c r="O68" s="73"/>
      <c r="P68" s="102"/>
    </row>
    <row r="69" spans="1:16" s="12" customFormat="1" ht="15.75" x14ac:dyDescent="0.25">
      <c r="A69" s="73"/>
      <c r="B69" s="59" t="str">
        <f>+B3</f>
        <v>FY 2021-22 BUDGET AMENDMENT REPORT - GENERAL FUNDS 100-199</v>
      </c>
      <c r="C69" s="13"/>
      <c r="D69" s="13"/>
      <c r="E69" s="13"/>
      <c r="F69" s="13"/>
      <c r="G69" s="13"/>
      <c r="H69" s="14"/>
      <c r="I69" s="13"/>
      <c r="J69" s="19"/>
      <c r="K69" s="13"/>
      <c r="L69" s="15"/>
      <c r="N69" s="162"/>
      <c r="O69" s="73"/>
      <c r="P69" s="102"/>
    </row>
    <row r="70" spans="1:16" s="12" customFormat="1" ht="15.75" x14ac:dyDescent="0.25">
      <c r="A70" s="73"/>
      <c r="B70" s="59" t="str">
        <f>+B4</f>
        <v>November 2021</v>
      </c>
      <c r="C70" s="13"/>
      <c r="D70" s="13"/>
      <c r="E70" s="13"/>
      <c r="F70" s="13"/>
      <c r="G70" s="13"/>
      <c r="H70" s="14"/>
      <c r="I70" s="13"/>
      <c r="J70" s="19"/>
      <c r="K70" s="13"/>
      <c r="L70" s="15"/>
      <c r="N70" s="78"/>
      <c r="O70" s="100"/>
      <c r="P70" s="102"/>
    </row>
    <row r="71" spans="1:16" s="12" customFormat="1" ht="15.75" x14ac:dyDescent="0.25">
      <c r="A71" s="73"/>
      <c r="B71" s="59"/>
      <c r="C71" s="13"/>
      <c r="D71" s="13"/>
      <c r="E71" s="13"/>
      <c r="F71" s="13"/>
      <c r="G71" s="13"/>
      <c r="H71" s="14"/>
      <c r="I71" s="13"/>
      <c r="J71" s="19"/>
      <c r="K71" s="13"/>
      <c r="L71" s="15"/>
      <c r="N71" s="78"/>
      <c r="O71" s="100"/>
      <c r="P71" s="102"/>
    </row>
    <row r="72" spans="1:16" s="12" customFormat="1" ht="12.75" x14ac:dyDescent="0.2">
      <c r="A72" s="73"/>
      <c r="B72" s="33"/>
      <c r="C72" s="13"/>
      <c r="D72" s="13"/>
      <c r="E72" s="13"/>
      <c r="F72" s="219" t="s">
        <v>215</v>
      </c>
      <c r="G72" s="13"/>
      <c r="H72" s="14"/>
      <c r="I72" s="13"/>
      <c r="J72" s="19"/>
      <c r="K72" s="13"/>
      <c r="L72" s="15"/>
      <c r="N72" s="78"/>
      <c r="O72" s="100"/>
      <c r="P72" s="102"/>
    </row>
    <row r="73" spans="1:16" s="50" customFormat="1" ht="24" x14ac:dyDescent="0.2">
      <c r="A73" s="87"/>
      <c r="B73" s="55" t="s">
        <v>3</v>
      </c>
      <c r="C73" s="55"/>
      <c r="D73" s="194" t="s">
        <v>83</v>
      </c>
      <c r="E73" s="52"/>
      <c r="F73" s="195" t="s">
        <v>84</v>
      </c>
      <c r="G73" s="53"/>
      <c r="H73" s="196" t="s">
        <v>82</v>
      </c>
      <c r="I73" s="53"/>
      <c r="J73" s="197" t="s">
        <v>81</v>
      </c>
      <c r="K73" s="55"/>
      <c r="L73" s="195" t="s">
        <v>182</v>
      </c>
      <c r="N73" s="78"/>
      <c r="O73" s="100"/>
      <c r="P73" s="102"/>
    </row>
    <row r="74" spans="1:16" s="22" customFormat="1" ht="12.75" x14ac:dyDescent="0.2">
      <c r="A74" s="71"/>
      <c r="B74" s="7"/>
      <c r="C74" s="7"/>
      <c r="D74" s="51"/>
      <c r="E74" s="52"/>
      <c r="F74" s="219"/>
      <c r="G74" s="53"/>
      <c r="H74" s="52"/>
      <c r="I74" s="53"/>
      <c r="J74" s="54"/>
      <c r="K74" s="55"/>
      <c r="L74" s="53"/>
      <c r="N74" s="158"/>
      <c r="O74" s="100"/>
      <c r="P74" s="102"/>
    </row>
    <row r="75" spans="1:16" s="12" customFormat="1" ht="12.75" x14ac:dyDescent="0.2">
      <c r="A75" s="73"/>
      <c r="B75" s="104" t="s">
        <v>8</v>
      </c>
      <c r="C75" s="13"/>
      <c r="D75" s="13"/>
      <c r="E75" s="13"/>
      <c r="F75" s="232"/>
      <c r="G75" s="13"/>
      <c r="H75" s="14"/>
      <c r="I75" s="13"/>
      <c r="J75" s="19"/>
      <c r="K75" s="13"/>
      <c r="L75" s="15"/>
      <c r="N75" s="159"/>
      <c r="O75" s="100"/>
      <c r="P75" s="102"/>
    </row>
    <row r="76" spans="1:16" s="12" customFormat="1" ht="12.75" x14ac:dyDescent="0.2">
      <c r="A76" s="73"/>
      <c r="B76" s="104" t="s">
        <v>25</v>
      </c>
      <c r="C76" s="13"/>
      <c r="D76" s="13"/>
      <c r="E76" s="13"/>
      <c r="F76" s="232"/>
      <c r="G76" s="13"/>
      <c r="H76" s="14"/>
      <c r="I76" s="13"/>
      <c r="J76" s="19"/>
      <c r="K76" s="13"/>
      <c r="L76" s="19"/>
      <c r="N76" s="78"/>
      <c r="O76" s="100"/>
      <c r="P76" s="99"/>
    </row>
    <row r="77" spans="1:16" s="12" customFormat="1" ht="15" x14ac:dyDescent="0.2">
      <c r="A77" s="73">
        <v>950</v>
      </c>
      <c r="B77" s="99" t="s">
        <v>66</v>
      </c>
      <c r="C77" s="13"/>
      <c r="D77" s="323">
        <v>673486</v>
      </c>
      <c r="E77" s="13"/>
      <c r="F77" s="223"/>
      <c r="G77" s="13"/>
      <c r="H77" s="14">
        <f t="shared" ref="H77:H80" si="7">SUM(D77:F77)</f>
        <v>673486</v>
      </c>
      <c r="I77" s="13"/>
      <c r="J77" s="65"/>
      <c r="K77" s="355"/>
      <c r="L77" s="15"/>
      <c r="N77" s="78"/>
      <c r="O77" s="343"/>
      <c r="P77" s="323"/>
    </row>
    <row r="78" spans="1:16" s="12" customFormat="1" ht="15" x14ac:dyDescent="0.2">
      <c r="A78" s="73">
        <v>924</v>
      </c>
      <c r="B78" s="99" t="s">
        <v>134</v>
      </c>
      <c r="C78" s="13"/>
      <c r="D78" s="323">
        <v>647180</v>
      </c>
      <c r="E78" s="13"/>
      <c r="F78" s="223"/>
      <c r="G78" s="13"/>
      <c r="H78" s="14">
        <f t="shared" si="7"/>
        <v>647180</v>
      </c>
      <c r="I78" s="13"/>
      <c r="J78" s="65"/>
      <c r="K78" s="13"/>
      <c r="L78" s="15"/>
      <c r="N78" s="78"/>
      <c r="O78" s="343"/>
      <c r="P78" s="323"/>
    </row>
    <row r="79" spans="1:16" s="12" customFormat="1" ht="15" x14ac:dyDescent="0.2">
      <c r="A79" s="100">
        <v>923</v>
      </c>
      <c r="B79" s="99" t="s">
        <v>205</v>
      </c>
      <c r="C79" s="13"/>
      <c r="D79" s="323">
        <v>613717</v>
      </c>
      <c r="E79" s="13"/>
      <c r="F79" s="223"/>
      <c r="G79" s="13"/>
      <c r="H79" s="14">
        <f t="shared" si="7"/>
        <v>613717</v>
      </c>
      <c r="I79" s="13"/>
      <c r="J79" s="65"/>
      <c r="K79" s="14"/>
      <c r="L79" s="15"/>
      <c r="N79" s="78"/>
      <c r="O79" s="343"/>
      <c r="P79" s="323"/>
    </row>
    <row r="80" spans="1:16" s="12" customFormat="1" ht="15" x14ac:dyDescent="0.2">
      <c r="A80" s="100">
        <v>99</v>
      </c>
      <c r="B80" s="99" t="s">
        <v>130</v>
      </c>
      <c r="C80" s="13"/>
      <c r="D80" s="323">
        <v>150000</v>
      </c>
      <c r="F80" s="223"/>
      <c r="H80" s="14">
        <f t="shared" si="7"/>
        <v>150000</v>
      </c>
      <c r="I80" s="13"/>
      <c r="J80" s="65"/>
      <c r="K80" s="13"/>
      <c r="L80" s="15"/>
      <c r="N80" s="78"/>
      <c r="O80" s="343"/>
      <c r="P80" s="323"/>
    </row>
    <row r="81" spans="1:16" s="12" customFormat="1" ht="15" x14ac:dyDescent="0.2">
      <c r="A81" s="100">
        <v>312</v>
      </c>
      <c r="B81" s="99" t="s">
        <v>89</v>
      </c>
      <c r="C81" s="13"/>
      <c r="D81" s="323">
        <v>178581</v>
      </c>
      <c r="E81" s="13"/>
      <c r="F81" s="223"/>
      <c r="G81" s="13"/>
      <c r="H81" s="14">
        <f>SUM(D81:F81)</f>
        <v>178581</v>
      </c>
      <c r="I81" s="13"/>
      <c r="J81" s="65"/>
      <c r="K81" s="13"/>
      <c r="L81" s="15"/>
      <c r="N81" s="78"/>
      <c r="O81" s="343"/>
      <c r="P81" s="323"/>
    </row>
    <row r="82" spans="1:16" s="12" customFormat="1" ht="15" x14ac:dyDescent="0.2">
      <c r="A82" s="73">
        <v>111</v>
      </c>
      <c r="B82" s="99" t="s">
        <v>153</v>
      </c>
      <c r="C82" s="13"/>
      <c r="D82" s="323">
        <f>12807618+81709</f>
        <v>12889327</v>
      </c>
      <c r="E82" s="13"/>
      <c r="F82" s="223">
        <v>0</v>
      </c>
      <c r="G82" s="13"/>
      <c r="H82" s="14">
        <f>SUM(D82:F82)</f>
        <v>12889327</v>
      </c>
      <c r="I82" s="13"/>
      <c r="J82" s="65"/>
      <c r="K82" s="13"/>
      <c r="L82" s="15"/>
      <c r="N82" s="78"/>
      <c r="O82" s="343"/>
      <c r="P82" s="323"/>
    </row>
    <row r="83" spans="1:16" s="12" customFormat="1" ht="15" x14ac:dyDescent="0.2">
      <c r="A83" s="100">
        <v>94</v>
      </c>
      <c r="B83" s="99" t="s">
        <v>268</v>
      </c>
      <c r="C83" s="13"/>
      <c r="D83" s="323">
        <v>282167</v>
      </c>
      <c r="E83" s="13"/>
      <c r="F83" s="223"/>
      <c r="G83" s="13"/>
      <c r="H83" s="14">
        <f>SUM(D83:F83)</f>
        <v>282167</v>
      </c>
      <c r="I83" s="13"/>
      <c r="J83" s="65"/>
      <c r="K83" s="13"/>
      <c r="L83" s="15"/>
      <c r="N83" s="78"/>
      <c r="O83" s="343"/>
      <c r="P83" s="323"/>
    </row>
    <row r="84" spans="1:16" s="12" customFormat="1" ht="12.75" x14ac:dyDescent="0.2">
      <c r="A84" s="100"/>
      <c r="B84" s="99" t="s">
        <v>156</v>
      </c>
      <c r="C84" s="13"/>
      <c r="D84" s="323"/>
      <c r="E84" s="13"/>
      <c r="F84" s="223"/>
      <c r="G84" s="13"/>
      <c r="H84" s="14"/>
      <c r="I84" s="13"/>
      <c r="J84" s="65"/>
      <c r="K84" s="13"/>
      <c r="L84" s="15"/>
      <c r="N84" s="78"/>
      <c r="O84" s="73"/>
      <c r="P84" s="323"/>
    </row>
    <row r="85" spans="1:16" s="12" customFormat="1" ht="15" x14ac:dyDescent="0.2">
      <c r="A85" s="73">
        <v>131</v>
      </c>
      <c r="B85" s="102" t="s">
        <v>154</v>
      </c>
      <c r="C85" s="13"/>
      <c r="D85" s="323">
        <v>4908867</v>
      </c>
      <c r="E85" s="13"/>
      <c r="F85" s="223"/>
      <c r="G85" s="13"/>
      <c r="H85" s="14">
        <f t="shared" ref="H85:H92" si="8">SUM(D85:F85)</f>
        <v>4908867</v>
      </c>
      <c r="I85" s="13"/>
      <c r="J85" s="65"/>
      <c r="K85" s="13"/>
      <c r="L85" s="15"/>
      <c r="N85" s="78"/>
      <c r="O85" s="343"/>
      <c r="P85" s="323"/>
    </row>
    <row r="86" spans="1:16" s="12" customFormat="1" ht="15" x14ac:dyDescent="0.2">
      <c r="A86" s="73">
        <v>132</v>
      </c>
      <c r="B86" s="102" t="s">
        <v>155</v>
      </c>
      <c r="C86" s="13"/>
      <c r="D86" s="323">
        <v>4668585</v>
      </c>
      <c r="E86" s="13">
        <v>0</v>
      </c>
      <c r="F86" s="223"/>
      <c r="G86" s="13"/>
      <c r="H86" s="14">
        <f t="shared" si="8"/>
        <v>4668585</v>
      </c>
      <c r="I86" s="13"/>
      <c r="J86" s="65"/>
      <c r="K86" s="13"/>
      <c r="L86" s="15"/>
      <c r="N86" s="78"/>
      <c r="O86" s="343"/>
      <c r="P86" s="323"/>
    </row>
    <row r="87" spans="1:16" s="12" customFormat="1" ht="15" x14ac:dyDescent="0.2">
      <c r="A87" s="73">
        <v>970</v>
      </c>
      <c r="B87" s="102" t="s">
        <v>157</v>
      </c>
      <c r="C87" s="13"/>
      <c r="D87" s="323">
        <v>3400991</v>
      </c>
      <c r="E87" s="13"/>
      <c r="F87" s="223"/>
      <c r="G87" s="13"/>
      <c r="H87" s="14">
        <f t="shared" si="8"/>
        <v>3400991</v>
      </c>
      <c r="I87" s="13"/>
      <c r="J87" s="65"/>
      <c r="K87" s="13"/>
      <c r="L87" s="15"/>
      <c r="N87" s="78"/>
      <c r="O87" s="343"/>
      <c r="P87" s="323"/>
    </row>
    <row r="88" spans="1:16" s="12" customFormat="1" ht="15" x14ac:dyDescent="0.2">
      <c r="A88" s="73">
        <v>800</v>
      </c>
      <c r="B88" s="102" t="s">
        <v>232</v>
      </c>
      <c r="C88" s="13"/>
      <c r="D88" s="323">
        <v>1347961</v>
      </c>
      <c r="E88" s="13"/>
      <c r="F88" s="223"/>
      <c r="G88" s="13"/>
      <c r="H88" s="14">
        <f t="shared" si="8"/>
        <v>1347961</v>
      </c>
      <c r="I88" s="13"/>
      <c r="J88" s="65"/>
      <c r="K88" s="13"/>
      <c r="L88" s="15"/>
      <c r="N88" s="78"/>
      <c r="O88" s="343"/>
      <c r="P88" s="323"/>
    </row>
    <row r="89" spans="1:16" s="12" customFormat="1" ht="15" x14ac:dyDescent="0.2">
      <c r="A89" s="73">
        <v>501</v>
      </c>
      <c r="B89" s="102" t="s">
        <v>90</v>
      </c>
      <c r="C89" s="13"/>
      <c r="D89" s="323">
        <v>912462</v>
      </c>
      <c r="E89" s="13"/>
      <c r="F89" s="223"/>
      <c r="G89" s="13"/>
      <c r="H89" s="14">
        <f t="shared" si="8"/>
        <v>912462</v>
      </c>
      <c r="I89" s="13"/>
      <c r="J89" s="65"/>
      <c r="K89" s="13"/>
      <c r="L89" s="15"/>
      <c r="N89" s="78"/>
      <c r="O89" s="343"/>
      <c r="P89" s="323"/>
    </row>
    <row r="90" spans="1:16" s="12" customFormat="1" ht="15" x14ac:dyDescent="0.2">
      <c r="A90" s="100">
        <v>102</v>
      </c>
      <c r="B90" s="99" t="s">
        <v>91</v>
      </c>
      <c r="C90" s="13"/>
      <c r="D90" s="323">
        <v>0</v>
      </c>
      <c r="E90" s="13"/>
      <c r="F90" s="223"/>
      <c r="G90" s="13"/>
      <c r="H90" s="14">
        <f t="shared" si="8"/>
        <v>0</v>
      </c>
      <c r="I90" s="13"/>
      <c r="J90" s="65"/>
      <c r="K90" s="13"/>
      <c r="L90" s="15"/>
      <c r="N90" s="78"/>
      <c r="O90" s="343"/>
      <c r="P90" s="323"/>
    </row>
    <row r="91" spans="1:16" s="12" customFormat="1" ht="15" x14ac:dyDescent="0.2">
      <c r="A91" s="100">
        <v>101</v>
      </c>
      <c r="B91" s="99" t="s">
        <v>92</v>
      </c>
      <c r="C91" s="13"/>
      <c r="D91" s="323">
        <v>3250000</v>
      </c>
      <c r="E91" s="13"/>
      <c r="F91" s="223"/>
      <c r="G91" s="13"/>
      <c r="H91" s="14">
        <f t="shared" si="8"/>
        <v>3250000</v>
      </c>
      <c r="I91" s="13"/>
      <c r="J91" s="65"/>
      <c r="K91" s="13"/>
      <c r="L91" s="281"/>
      <c r="N91" s="78"/>
      <c r="O91" s="343"/>
      <c r="P91" s="323"/>
    </row>
    <row r="92" spans="1:16" s="12" customFormat="1" ht="15" x14ac:dyDescent="0.2">
      <c r="A92" s="100" t="s">
        <v>21</v>
      </c>
      <c r="B92" s="99" t="s">
        <v>1</v>
      </c>
      <c r="C92" s="13"/>
      <c r="D92" s="323">
        <v>631740</v>
      </c>
      <c r="E92" s="13"/>
      <c r="F92" s="223"/>
      <c r="G92" s="13"/>
      <c r="H92" s="14">
        <f t="shared" si="8"/>
        <v>631740</v>
      </c>
      <c r="I92" s="13"/>
      <c r="J92" s="65"/>
      <c r="K92" s="13"/>
      <c r="L92" s="15"/>
      <c r="N92" s="78"/>
      <c r="O92" s="343"/>
      <c r="P92" s="323"/>
    </row>
    <row r="93" spans="1:16" s="12" customFormat="1" ht="12.75" x14ac:dyDescent="0.2">
      <c r="A93" s="73"/>
      <c r="B93" s="99" t="s">
        <v>160</v>
      </c>
      <c r="C93" s="13"/>
      <c r="D93" s="323"/>
      <c r="E93" s="13"/>
      <c r="F93" s="223"/>
      <c r="G93" s="13"/>
      <c r="H93" s="14"/>
      <c r="I93" s="13"/>
      <c r="J93" s="65"/>
      <c r="K93" s="13"/>
      <c r="L93" s="15"/>
      <c r="N93" s="78"/>
      <c r="O93" s="100"/>
      <c r="P93" s="323"/>
    </row>
    <row r="94" spans="1:16" s="12" customFormat="1" ht="15" x14ac:dyDescent="0.2">
      <c r="A94" s="73">
        <v>304</v>
      </c>
      <c r="B94" s="102" t="s">
        <v>52</v>
      </c>
      <c r="C94" s="13"/>
      <c r="D94" s="323">
        <v>45349</v>
      </c>
      <c r="E94" s="13"/>
      <c r="F94" s="223"/>
      <c r="G94" s="13"/>
      <c r="H94" s="14">
        <f t="shared" ref="H94:H105" si="9">SUM(D94:F94)</f>
        <v>45349</v>
      </c>
      <c r="I94" s="13"/>
      <c r="J94" s="65"/>
      <c r="K94" s="13"/>
      <c r="L94" s="15"/>
      <c r="N94" s="78"/>
      <c r="O94" s="343"/>
      <c r="P94" s="323"/>
    </row>
    <row r="95" spans="1:16" s="12" customFormat="1" ht="15" x14ac:dyDescent="0.2">
      <c r="A95" s="73">
        <v>190</v>
      </c>
      <c r="B95" s="86" t="s">
        <v>163</v>
      </c>
      <c r="C95" s="13"/>
      <c r="D95" s="323">
        <v>273642</v>
      </c>
      <c r="E95" s="13"/>
      <c r="F95" s="223"/>
      <c r="G95" s="13"/>
      <c r="H95" s="14">
        <f t="shared" si="9"/>
        <v>273642</v>
      </c>
      <c r="I95" s="13"/>
      <c r="J95" s="65"/>
      <c r="K95" s="13"/>
      <c r="L95" s="15"/>
      <c r="N95" s="78"/>
      <c r="O95" s="343"/>
      <c r="P95" s="323"/>
    </row>
    <row r="96" spans="1:16" s="12" customFormat="1" ht="15" x14ac:dyDescent="0.2">
      <c r="A96" s="73">
        <v>109</v>
      </c>
      <c r="B96" s="212" t="s">
        <v>162</v>
      </c>
      <c r="C96" s="13"/>
      <c r="D96" s="323">
        <v>0</v>
      </c>
      <c r="E96" s="13"/>
      <c r="F96" s="223"/>
      <c r="G96" s="13"/>
      <c r="H96" s="14"/>
      <c r="I96" s="13"/>
      <c r="J96" s="65"/>
      <c r="K96" s="13"/>
      <c r="L96" s="15"/>
      <c r="N96" s="78"/>
      <c r="O96" s="343"/>
      <c r="P96" s="323"/>
    </row>
    <row r="97" spans="1:18" s="12" customFormat="1" ht="15" x14ac:dyDescent="0.2">
      <c r="A97" s="73">
        <v>301</v>
      </c>
      <c r="B97" s="102" t="s">
        <v>204</v>
      </c>
      <c r="C97" s="13"/>
      <c r="D97" s="323">
        <v>338882</v>
      </c>
      <c r="E97" s="13"/>
      <c r="F97" s="223"/>
      <c r="G97" s="13"/>
      <c r="H97" s="14">
        <f t="shared" si="9"/>
        <v>338882</v>
      </c>
      <c r="I97" s="13"/>
      <c r="J97" s="65"/>
      <c r="K97" s="13"/>
      <c r="L97" s="15"/>
      <c r="M97" s="12" t="s">
        <v>3</v>
      </c>
      <c r="N97" s="78"/>
      <c r="O97" s="343"/>
      <c r="P97" s="323"/>
    </row>
    <row r="98" spans="1:18" s="12" customFormat="1" ht="15" x14ac:dyDescent="0.2">
      <c r="A98" s="73">
        <v>309</v>
      </c>
      <c r="B98" s="102" t="s">
        <v>60</v>
      </c>
      <c r="C98" s="13"/>
      <c r="D98" s="323">
        <v>138807</v>
      </c>
      <c r="E98" s="13"/>
      <c r="F98" s="223"/>
      <c r="G98" s="13"/>
      <c r="H98" s="14">
        <f t="shared" si="9"/>
        <v>138807</v>
      </c>
      <c r="I98" s="13"/>
      <c r="J98" s="65"/>
      <c r="K98" s="13"/>
      <c r="L98" s="15"/>
      <c r="N98" s="78"/>
      <c r="O98" s="343"/>
      <c r="P98" s="323"/>
    </row>
    <row r="99" spans="1:18" s="12" customFormat="1" ht="15" x14ac:dyDescent="0.2">
      <c r="A99" s="73">
        <v>307</v>
      </c>
      <c r="B99" s="102" t="s">
        <v>53</v>
      </c>
      <c r="C99" s="13"/>
      <c r="D99" s="323">
        <v>195038</v>
      </c>
      <c r="E99" s="13"/>
      <c r="F99" s="223"/>
      <c r="G99" s="13"/>
      <c r="H99" s="14">
        <f t="shared" si="9"/>
        <v>195038</v>
      </c>
      <c r="I99" s="13"/>
      <c r="J99" s="123"/>
      <c r="K99" s="14"/>
      <c r="L99" s="15"/>
      <c r="N99" s="78"/>
      <c r="O99" s="343"/>
      <c r="P99" s="323"/>
    </row>
    <row r="100" spans="1:18" s="12" customFormat="1" ht="15" x14ac:dyDescent="0.2">
      <c r="A100" s="100">
        <v>302</v>
      </c>
      <c r="B100" s="102" t="s">
        <v>54</v>
      </c>
      <c r="C100" s="13"/>
      <c r="D100" s="323">
        <v>221867</v>
      </c>
      <c r="E100" s="13"/>
      <c r="F100" s="223"/>
      <c r="G100" s="13"/>
      <c r="H100" s="14">
        <f t="shared" si="9"/>
        <v>221867</v>
      </c>
      <c r="I100" s="13"/>
      <c r="J100" s="65"/>
      <c r="K100" s="13"/>
      <c r="L100" s="15"/>
      <c r="N100" s="78"/>
      <c r="O100" s="343"/>
      <c r="P100" s="323"/>
      <c r="Q100" s="343"/>
      <c r="R100" s="279"/>
    </row>
    <row r="101" spans="1:18" s="12" customFormat="1" ht="15" x14ac:dyDescent="0.2">
      <c r="A101" s="100">
        <v>315</v>
      </c>
      <c r="B101" s="102" t="s">
        <v>59</v>
      </c>
      <c r="C101" s="13"/>
      <c r="D101" s="323">
        <v>0</v>
      </c>
      <c r="E101" s="13"/>
      <c r="F101" s="223"/>
      <c r="G101" s="13"/>
      <c r="H101" s="14">
        <f t="shared" si="9"/>
        <v>0</v>
      </c>
      <c r="I101" s="13"/>
      <c r="J101" s="65"/>
      <c r="K101" s="13"/>
      <c r="L101" s="15"/>
      <c r="N101" s="78"/>
      <c r="O101" s="343"/>
      <c r="P101" s="323"/>
      <c r="Q101" s="343"/>
      <c r="R101" s="279"/>
    </row>
    <row r="102" spans="1:18" s="12" customFormat="1" ht="15" x14ac:dyDescent="0.2">
      <c r="A102" s="100">
        <v>303</v>
      </c>
      <c r="B102" s="102" t="s">
        <v>55</v>
      </c>
      <c r="C102" s="13"/>
      <c r="D102" s="323">
        <v>95586</v>
      </c>
      <c r="E102" s="13"/>
      <c r="F102" s="223"/>
      <c r="G102" s="13"/>
      <c r="H102" s="14">
        <f t="shared" si="9"/>
        <v>95586</v>
      </c>
      <c r="I102" s="13"/>
      <c r="J102" s="65"/>
      <c r="K102" s="13"/>
      <c r="L102" s="15"/>
      <c r="N102" s="78"/>
      <c r="O102" s="343"/>
      <c r="P102" s="323"/>
    </row>
    <row r="103" spans="1:18" s="12" customFormat="1" ht="15" x14ac:dyDescent="0.2">
      <c r="A103" s="100">
        <v>308</v>
      </c>
      <c r="B103" s="102" t="s">
        <v>56</v>
      </c>
      <c r="C103" s="13"/>
      <c r="D103" s="323">
        <v>49522</v>
      </c>
      <c r="E103" s="13"/>
      <c r="F103" s="223"/>
      <c r="G103" s="13"/>
      <c r="H103" s="14">
        <f t="shared" si="9"/>
        <v>49522</v>
      </c>
      <c r="I103" s="13"/>
      <c r="J103" s="123"/>
      <c r="K103" s="14"/>
      <c r="L103" s="15"/>
      <c r="N103" s="78"/>
      <c r="O103" s="343"/>
      <c r="P103" s="323"/>
    </row>
    <row r="104" spans="1:18" s="12" customFormat="1" ht="15" x14ac:dyDescent="0.2">
      <c r="A104" s="100">
        <v>314</v>
      </c>
      <c r="B104" s="102" t="s">
        <v>57</v>
      </c>
      <c r="C104" s="13"/>
      <c r="D104" s="323">
        <v>155996</v>
      </c>
      <c r="E104" s="13"/>
      <c r="F104" s="223"/>
      <c r="G104" s="13"/>
      <c r="H104" s="14">
        <f t="shared" si="9"/>
        <v>155996</v>
      </c>
      <c r="I104" s="13"/>
      <c r="J104" s="65"/>
      <c r="K104" s="13"/>
      <c r="L104" s="15"/>
      <c r="N104" s="78"/>
      <c r="O104" s="343"/>
      <c r="P104" s="323"/>
      <c r="Q104" s="8"/>
      <c r="R104" s="8"/>
    </row>
    <row r="105" spans="1:18" s="12" customFormat="1" ht="15" x14ac:dyDescent="0.2">
      <c r="A105" s="100">
        <v>313</v>
      </c>
      <c r="B105" s="102" t="s">
        <v>58</v>
      </c>
      <c r="C105" s="13"/>
      <c r="D105" s="323">
        <v>68189</v>
      </c>
      <c r="E105" s="13"/>
      <c r="F105" s="223"/>
      <c r="G105" s="13"/>
      <c r="H105" s="14">
        <f t="shared" si="9"/>
        <v>68189</v>
      </c>
      <c r="I105" s="13"/>
      <c r="J105" s="65"/>
      <c r="K105" s="14"/>
      <c r="L105" s="15"/>
      <c r="N105" s="78"/>
      <c r="O105" s="343"/>
      <c r="P105" s="323"/>
    </row>
    <row r="106" spans="1:18" s="12" customFormat="1" ht="12.75" x14ac:dyDescent="0.2">
      <c r="A106" s="100"/>
      <c r="B106" s="99" t="s">
        <v>63</v>
      </c>
      <c r="C106" s="13"/>
      <c r="D106" s="323"/>
      <c r="E106" s="13"/>
      <c r="F106" s="223"/>
      <c r="G106" s="13"/>
      <c r="H106" s="14"/>
      <c r="I106" s="13"/>
      <c r="J106" s="65"/>
      <c r="K106" s="13"/>
      <c r="L106" s="281"/>
      <c r="N106" s="78"/>
      <c r="O106" s="100"/>
      <c r="P106" s="323"/>
    </row>
    <row r="107" spans="1:18" s="12" customFormat="1" ht="15" x14ac:dyDescent="0.2">
      <c r="A107" s="100">
        <v>93</v>
      </c>
      <c r="B107" s="102" t="s">
        <v>233</v>
      </c>
      <c r="C107" s="13"/>
      <c r="D107" s="323">
        <v>204825</v>
      </c>
      <c r="E107" s="13"/>
      <c r="F107" s="223"/>
      <c r="G107" s="13"/>
      <c r="H107" s="14">
        <f>SUM(D107:F107)</f>
        <v>204825</v>
      </c>
      <c r="I107" s="13"/>
      <c r="J107" s="65"/>
      <c r="K107" s="13"/>
      <c r="L107" s="281"/>
      <c r="N107" s="78"/>
      <c r="O107" s="343"/>
      <c r="P107" s="323"/>
    </row>
    <row r="108" spans="1:18" s="12" customFormat="1" ht="15" x14ac:dyDescent="0.2">
      <c r="A108" s="100">
        <v>90</v>
      </c>
      <c r="B108" s="102" t="s">
        <v>63</v>
      </c>
      <c r="C108" s="13"/>
      <c r="D108" s="323">
        <f>3927276+171293</f>
        <v>4098569</v>
      </c>
      <c r="E108" s="13"/>
      <c r="F108" s="223"/>
      <c r="G108" s="13"/>
      <c r="H108" s="14">
        <f>SUM(D108:F108)</f>
        <v>4098569</v>
      </c>
      <c r="I108" s="13"/>
      <c r="J108" s="65"/>
      <c r="K108" s="355"/>
      <c r="L108" s="15"/>
      <c r="N108" s="78"/>
      <c r="O108" s="343"/>
      <c r="P108" s="323"/>
    </row>
    <row r="109" spans="1:18" s="16" customFormat="1" ht="12.75" x14ac:dyDescent="0.2">
      <c r="A109" s="72"/>
      <c r="B109" s="105" t="s">
        <v>11</v>
      </c>
      <c r="C109" s="17"/>
      <c r="D109" s="206">
        <f>SUM(D42:D108)</f>
        <v>57308581</v>
      </c>
      <c r="E109" s="157"/>
      <c r="F109" s="233">
        <f>SUM(F42:F108)</f>
        <v>75859</v>
      </c>
      <c r="G109" s="157"/>
      <c r="H109" s="206">
        <f>SUM(H42:H108)</f>
        <v>57384440</v>
      </c>
      <c r="I109" s="17"/>
      <c r="J109" s="65">
        <f>F109/D109</f>
        <v>1.3236935669372096E-3</v>
      </c>
      <c r="K109" s="17"/>
      <c r="L109" s="19"/>
      <c r="N109" s="78"/>
      <c r="O109" s="100"/>
      <c r="P109" s="102"/>
    </row>
    <row r="110" spans="1:18" s="89" customFormat="1" ht="12.75" x14ac:dyDescent="0.2">
      <c r="A110" s="72"/>
      <c r="B110" s="104" t="s">
        <v>6</v>
      </c>
      <c r="C110" s="18"/>
      <c r="D110" s="106">
        <f>57308581-D109</f>
        <v>0</v>
      </c>
      <c r="E110" s="106"/>
      <c r="F110" s="234"/>
      <c r="G110" s="106"/>
      <c r="H110" s="106"/>
      <c r="I110" s="18"/>
      <c r="J110" s="18"/>
      <c r="K110" s="18"/>
      <c r="L110" s="19"/>
      <c r="O110" s="100"/>
      <c r="P110" s="102"/>
    </row>
    <row r="111" spans="1:18" s="89" customFormat="1" ht="12.75" x14ac:dyDescent="0.2">
      <c r="A111" s="73">
        <v>98</v>
      </c>
      <c r="B111" s="99" t="s">
        <v>164</v>
      </c>
      <c r="C111" s="18"/>
      <c r="D111" s="338"/>
      <c r="E111" s="106"/>
      <c r="F111" s="234"/>
      <c r="G111" s="106"/>
      <c r="H111" s="92">
        <f t="shared" ref="H111:H119" si="10">SUM(D111:F111)</f>
        <v>0</v>
      </c>
      <c r="I111" s="18"/>
      <c r="J111" s="18"/>
      <c r="K111" s="18"/>
      <c r="L111" s="19"/>
      <c r="N111" s="160"/>
    </row>
    <row r="112" spans="1:18" s="89" customFormat="1" ht="12.75" x14ac:dyDescent="0.2">
      <c r="A112" s="100" t="s">
        <v>20</v>
      </c>
      <c r="B112" s="99" t="s">
        <v>93</v>
      </c>
      <c r="C112" s="18"/>
      <c r="D112" s="339">
        <v>550787</v>
      </c>
      <c r="E112" s="106"/>
      <c r="F112" s="223"/>
      <c r="G112" s="106"/>
      <c r="H112" s="92">
        <f t="shared" si="10"/>
        <v>550787</v>
      </c>
      <c r="I112" s="18"/>
      <c r="J112" s="19"/>
      <c r="K112" s="18"/>
      <c r="L112" s="19"/>
      <c r="N112" s="160"/>
    </row>
    <row r="113" spans="1:14" s="89" customFormat="1" ht="12.75" x14ac:dyDescent="0.2">
      <c r="A113" s="100">
        <v>98</v>
      </c>
      <c r="B113" s="99" t="s">
        <v>276</v>
      </c>
      <c r="C113" s="336"/>
      <c r="D113" s="339">
        <v>600000</v>
      </c>
      <c r="E113" s="106"/>
      <c r="F113" s="223"/>
      <c r="G113" s="106"/>
      <c r="H113" s="92">
        <f t="shared" ref="H113" si="11">SUM(D113:F113)</f>
        <v>600000</v>
      </c>
      <c r="I113" s="336"/>
      <c r="J113" s="65"/>
      <c r="K113" s="336"/>
      <c r="L113" s="15"/>
      <c r="N113" s="160"/>
    </row>
    <row r="114" spans="1:14" s="89" customFormat="1" ht="12.75" x14ac:dyDescent="0.2">
      <c r="A114" s="100">
        <v>98</v>
      </c>
      <c r="B114" s="99" t="s">
        <v>318</v>
      </c>
      <c r="C114" s="18"/>
      <c r="D114" s="339"/>
      <c r="E114" s="106"/>
      <c r="F114" s="223"/>
      <c r="G114" s="106"/>
      <c r="H114" s="92">
        <f t="shared" si="10"/>
        <v>0</v>
      </c>
      <c r="I114" s="18"/>
      <c r="J114" s="65"/>
      <c r="K114" s="18"/>
      <c r="L114" s="15"/>
      <c r="N114" s="160"/>
    </row>
    <row r="115" spans="1:14" s="89" customFormat="1" ht="12.75" x14ac:dyDescent="0.2">
      <c r="A115" s="100">
        <v>98</v>
      </c>
      <c r="B115" s="99" t="s">
        <v>139</v>
      </c>
      <c r="C115" s="18"/>
      <c r="D115" s="339"/>
      <c r="E115" s="106"/>
      <c r="F115" s="223"/>
      <c r="G115" s="106"/>
      <c r="H115" s="92">
        <f t="shared" si="10"/>
        <v>0</v>
      </c>
      <c r="I115" s="18"/>
      <c r="J115" s="18"/>
      <c r="K115" s="18"/>
      <c r="L115" s="15"/>
      <c r="N115" s="160"/>
    </row>
    <row r="116" spans="1:14" s="89" customFormat="1" ht="12.75" x14ac:dyDescent="0.2">
      <c r="A116" s="100">
        <v>98</v>
      </c>
      <c r="B116" s="99" t="s">
        <v>72</v>
      </c>
      <c r="C116" s="18"/>
      <c r="D116" s="339">
        <v>2857214</v>
      </c>
      <c r="E116" s="106"/>
      <c r="F116" s="223"/>
      <c r="G116" s="106"/>
      <c r="H116" s="92">
        <f t="shared" si="10"/>
        <v>2857214</v>
      </c>
      <c r="I116" s="18"/>
      <c r="J116" s="18"/>
      <c r="K116" s="18"/>
      <c r="L116" s="15"/>
      <c r="N116" s="160"/>
    </row>
    <row r="117" spans="1:14" s="89" customFormat="1" ht="12.75" x14ac:dyDescent="0.2">
      <c r="A117" s="100">
        <v>98</v>
      </c>
      <c r="B117" s="99" t="s">
        <v>274</v>
      </c>
      <c r="C117" s="18"/>
      <c r="D117" s="339">
        <f>1121000+685000</f>
        <v>1806000</v>
      </c>
      <c r="E117" s="106"/>
      <c r="F117" s="223"/>
      <c r="G117" s="106"/>
      <c r="H117" s="92">
        <f t="shared" si="10"/>
        <v>1806000</v>
      </c>
      <c r="I117" s="18"/>
      <c r="J117" s="65"/>
      <c r="K117" s="13"/>
      <c r="L117" s="15"/>
      <c r="N117" s="160"/>
    </row>
    <row r="118" spans="1:14" s="89" customFormat="1" ht="12.75" x14ac:dyDescent="0.2">
      <c r="A118" s="100" t="s">
        <v>20</v>
      </c>
      <c r="B118" s="99" t="s">
        <v>275</v>
      </c>
      <c r="C118" s="18"/>
      <c r="D118" s="339">
        <v>390408</v>
      </c>
      <c r="E118" s="106"/>
      <c r="F118" s="223"/>
      <c r="G118" s="106"/>
      <c r="H118" s="92">
        <f t="shared" si="10"/>
        <v>390408</v>
      </c>
      <c r="I118" s="18"/>
      <c r="J118" s="65"/>
      <c r="K118" s="18"/>
      <c r="L118" s="15"/>
      <c r="N118" s="160"/>
    </row>
    <row r="119" spans="1:14" s="89" customFormat="1" ht="12.75" x14ac:dyDescent="0.2">
      <c r="A119" s="100" t="s">
        <v>20</v>
      </c>
      <c r="B119" s="99" t="s">
        <v>340</v>
      </c>
      <c r="C119" s="18"/>
      <c r="D119" s="339">
        <v>300000</v>
      </c>
      <c r="E119" s="106"/>
      <c r="F119" s="223"/>
      <c r="G119" s="106"/>
      <c r="H119" s="92">
        <f t="shared" si="10"/>
        <v>300000</v>
      </c>
      <c r="I119" s="18"/>
      <c r="J119" s="65"/>
      <c r="K119" s="13"/>
      <c r="L119" s="15"/>
      <c r="N119" s="160"/>
    </row>
    <row r="120" spans="1:14" s="89" customFormat="1" ht="12.75" x14ac:dyDescent="0.2">
      <c r="A120" s="72"/>
      <c r="B120" s="77" t="s">
        <v>12</v>
      </c>
      <c r="D120" s="206">
        <f>SUM(D111:D119)</f>
        <v>6504409</v>
      </c>
      <c r="E120" s="160"/>
      <c r="F120" s="233">
        <f>SUM(F111:F119)</f>
        <v>0</v>
      </c>
      <c r="G120" s="160"/>
      <c r="H120" s="206">
        <f>SUM(H111:H119)</f>
        <v>6504409</v>
      </c>
      <c r="J120" s="65"/>
      <c r="K120" s="107"/>
      <c r="L120" s="108"/>
      <c r="N120" s="160"/>
    </row>
    <row r="121" spans="1:14" s="12" customFormat="1" ht="12.75" x14ac:dyDescent="0.2">
      <c r="A121" s="73"/>
      <c r="B121" s="77" t="s">
        <v>7</v>
      </c>
      <c r="D121" s="206">
        <f>SUM(D120,D109)</f>
        <v>63812990</v>
      </c>
      <c r="E121" s="157"/>
      <c r="F121" s="233">
        <f>SUM(F120,F109)</f>
        <v>75859</v>
      </c>
      <c r="G121" s="157"/>
      <c r="H121" s="206">
        <f>SUM(H120,H109)</f>
        <v>63888849</v>
      </c>
      <c r="J121" s="65">
        <f>F121/D121</f>
        <v>1.1887704995487596E-3</v>
      </c>
      <c r="L121" s="93"/>
      <c r="N121" s="160"/>
    </row>
    <row r="122" spans="1:14" s="12" customFormat="1" ht="12.75" x14ac:dyDescent="0.2">
      <c r="A122" s="73"/>
      <c r="B122" s="77"/>
      <c r="D122" s="78"/>
      <c r="E122" s="78"/>
      <c r="F122" s="235"/>
      <c r="G122" s="78"/>
      <c r="H122" s="78"/>
      <c r="J122" s="65"/>
      <c r="L122" s="93"/>
      <c r="N122" s="160"/>
    </row>
    <row r="123" spans="1:14" s="12" customFormat="1" ht="12.75" x14ac:dyDescent="0.2">
      <c r="A123" s="73"/>
      <c r="B123" s="77" t="s">
        <v>13</v>
      </c>
      <c r="D123" s="109"/>
      <c r="E123" s="109"/>
      <c r="F123" s="236"/>
      <c r="G123" s="109"/>
      <c r="H123" s="109"/>
      <c r="J123" s="112"/>
      <c r="L123" s="93"/>
      <c r="N123" s="78"/>
    </row>
    <row r="124" spans="1:14" s="12" customFormat="1" ht="12.75" x14ac:dyDescent="0.2">
      <c r="A124" s="73"/>
      <c r="B124" s="77" t="s">
        <v>19</v>
      </c>
      <c r="D124" s="109"/>
      <c r="E124" s="109"/>
      <c r="F124" s="236"/>
      <c r="G124" s="109"/>
      <c r="H124" s="109"/>
      <c r="J124" s="112"/>
      <c r="L124" s="93"/>
      <c r="N124" s="78"/>
    </row>
    <row r="125" spans="1:14" s="12" customFormat="1" ht="13.5" thickBot="1" x14ac:dyDescent="0.25">
      <c r="A125" s="73"/>
      <c r="B125" s="77" t="s">
        <v>14</v>
      </c>
      <c r="D125" s="340">
        <f>+D38-D121</f>
        <v>-4702261</v>
      </c>
      <c r="E125" s="208"/>
      <c r="F125" s="237">
        <f>+F38-F121</f>
        <v>0</v>
      </c>
      <c r="G125" s="208"/>
      <c r="H125" s="207">
        <f>+H38-H121</f>
        <v>-4702261</v>
      </c>
      <c r="J125" s="65"/>
      <c r="L125" s="93"/>
      <c r="N125" s="78"/>
    </row>
    <row r="126" spans="1:14" s="12" customFormat="1" ht="13.5" thickTop="1" x14ac:dyDescent="0.2">
      <c r="A126" s="73"/>
      <c r="B126" s="110"/>
      <c r="F126" s="21"/>
      <c r="J126" s="112"/>
      <c r="L126" s="93"/>
      <c r="N126" s="78"/>
    </row>
    <row r="127" spans="1:14" s="12" customFormat="1" ht="12.75" x14ac:dyDescent="0.2">
      <c r="A127" s="73"/>
      <c r="B127" s="111" t="s">
        <v>40</v>
      </c>
      <c r="F127" s="21"/>
      <c r="J127" s="112"/>
      <c r="L127" s="93"/>
      <c r="N127" s="78"/>
    </row>
    <row r="128" spans="1:14" s="38" customFormat="1" ht="15" x14ac:dyDescent="0.25">
      <c r="A128" s="66"/>
      <c r="D128" s="38" t="s">
        <v>98</v>
      </c>
      <c r="J128" s="125"/>
      <c r="L128" s="47"/>
      <c r="N128" s="78"/>
    </row>
    <row r="129" spans="1:14" s="38" customFormat="1" ht="15" x14ac:dyDescent="0.25">
      <c r="A129" s="66"/>
      <c r="D129" s="186"/>
      <c r="J129" s="125"/>
      <c r="L129" s="47"/>
      <c r="N129" s="161"/>
    </row>
    <row r="130" spans="1:14" s="38" customFormat="1" ht="15" x14ac:dyDescent="0.25">
      <c r="A130" s="66"/>
      <c r="J130" s="125"/>
      <c r="L130" s="47"/>
      <c r="N130" s="161"/>
    </row>
    <row r="131" spans="1:14" s="38" customFormat="1" ht="15" x14ac:dyDescent="0.25">
      <c r="A131" s="66"/>
      <c r="F131" s="58" t="s">
        <v>3</v>
      </c>
      <c r="H131" s="43" t="s">
        <v>3</v>
      </c>
      <c r="J131" s="125"/>
      <c r="L131" s="47"/>
      <c r="N131" s="161"/>
    </row>
    <row r="132" spans="1:14" s="38" customFormat="1" ht="15" x14ac:dyDescent="0.25">
      <c r="A132" s="66"/>
      <c r="J132" s="125"/>
      <c r="L132" s="47"/>
      <c r="N132" s="161"/>
    </row>
    <row r="133" spans="1:14" s="38" customFormat="1" ht="15" x14ac:dyDescent="0.25">
      <c r="A133" s="66"/>
      <c r="J133" s="125"/>
      <c r="L133" s="47"/>
      <c r="N133" s="161"/>
    </row>
    <row r="134" spans="1:14" s="38" customFormat="1" ht="15" x14ac:dyDescent="0.25">
      <c r="A134" s="66"/>
      <c r="J134" s="125"/>
      <c r="L134" s="47"/>
      <c r="N134" s="161"/>
    </row>
    <row r="135" spans="1:14" s="44" customFormat="1" ht="15" x14ac:dyDescent="0.25">
      <c r="A135" s="74"/>
      <c r="F135" s="38"/>
      <c r="G135" s="38"/>
      <c r="H135" s="38"/>
      <c r="J135" s="125"/>
      <c r="L135" s="47"/>
      <c r="N135" s="161"/>
    </row>
    <row r="136" spans="1:14" s="38" customFormat="1" ht="15" x14ac:dyDescent="0.25">
      <c r="A136" s="66"/>
      <c r="F136" s="56"/>
      <c r="J136" s="125"/>
      <c r="L136" s="47"/>
      <c r="N136" s="163"/>
    </row>
    <row r="137" spans="1:14" s="38" customFormat="1" ht="15" x14ac:dyDescent="0.25">
      <c r="A137" s="66"/>
      <c r="F137" s="56"/>
      <c r="J137" s="125"/>
      <c r="L137" s="47"/>
      <c r="N137" s="161"/>
    </row>
    <row r="138" spans="1:14" s="38" customFormat="1" ht="15" x14ac:dyDescent="0.25">
      <c r="A138" s="66"/>
      <c r="F138" s="56"/>
      <c r="J138" s="125"/>
      <c r="L138" s="47"/>
      <c r="N138" s="161"/>
    </row>
    <row r="139" spans="1:14" s="38" customFormat="1" ht="15" x14ac:dyDescent="0.25">
      <c r="A139" s="66"/>
      <c r="F139" s="56"/>
      <c r="J139" s="125"/>
      <c r="L139" s="47"/>
      <c r="N139" s="161"/>
    </row>
    <row r="140" spans="1:14" s="38" customFormat="1" ht="15" x14ac:dyDescent="0.25">
      <c r="A140" s="66"/>
      <c r="F140" s="56"/>
      <c r="J140" s="125"/>
      <c r="L140" s="47"/>
      <c r="N140" s="161"/>
    </row>
    <row r="141" spans="1:14" s="38" customFormat="1" ht="15" x14ac:dyDescent="0.25">
      <c r="A141" s="66"/>
      <c r="F141" s="56"/>
      <c r="J141" s="125"/>
      <c r="L141" s="47"/>
      <c r="N141" s="161"/>
    </row>
    <row r="142" spans="1:14" s="38" customFormat="1" ht="15" x14ac:dyDescent="0.25">
      <c r="A142" s="66"/>
      <c r="F142" s="56"/>
      <c r="J142" s="125"/>
      <c r="L142" s="46"/>
      <c r="N142" s="161"/>
    </row>
    <row r="143" spans="1:14" s="38" customFormat="1" ht="15" x14ac:dyDescent="0.25">
      <c r="A143" s="66"/>
      <c r="F143" s="56"/>
      <c r="J143" s="125"/>
      <c r="L143" s="46"/>
      <c r="N143" s="161"/>
    </row>
    <row r="144" spans="1:14" s="38" customFormat="1" ht="15" x14ac:dyDescent="0.25">
      <c r="A144" s="66"/>
      <c r="F144" s="56"/>
      <c r="J144" s="125"/>
      <c r="L144" s="47"/>
      <c r="N144" s="161"/>
    </row>
    <row r="145" spans="1:14" s="38" customFormat="1" ht="15" x14ac:dyDescent="0.25">
      <c r="A145" s="66"/>
      <c r="F145" s="56"/>
      <c r="J145" s="125"/>
      <c r="L145" s="47"/>
      <c r="N145" s="161"/>
    </row>
    <row r="146" spans="1:14" s="38" customFormat="1" ht="15" x14ac:dyDescent="0.25">
      <c r="A146" s="66"/>
      <c r="F146" s="56"/>
      <c r="J146" s="125"/>
      <c r="L146" s="47"/>
      <c r="N146" s="161"/>
    </row>
    <row r="147" spans="1:14" s="38" customFormat="1" ht="15" x14ac:dyDescent="0.25">
      <c r="A147" s="66"/>
      <c r="F147" s="56"/>
      <c r="J147" s="125"/>
      <c r="L147" s="47"/>
      <c r="N147" s="161"/>
    </row>
    <row r="148" spans="1:14" s="38" customFormat="1" ht="15" x14ac:dyDescent="0.25">
      <c r="A148" s="66"/>
      <c r="F148" s="56"/>
      <c r="J148" s="125"/>
      <c r="L148" s="47"/>
      <c r="N148" s="161"/>
    </row>
    <row r="149" spans="1:14" s="38" customFormat="1" ht="15" x14ac:dyDescent="0.25">
      <c r="A149" s="66"/>
      <c r="F149" s="56"/>
      <c r="H149" s="48" t="s">
        <v>3</v>
      </c>
      <c r="J149" s="125"/>
      <c r="L149" s="47"/>
      <c r="N149" s="161"/>
    </row>
    <row r="150" spans="1:14" s="38" customFormat="1" ht="15" x14ac:dyDescent="0.25">
      <c r="A150" s="66"/>
      <c r="F150" s="56"/>
      <c r="J150" s="125"/>
      <c r="L150" s="47"/>
      <c r="N150" s="161"/>
    </row>
    <row r="151" spans="1:14" s="38" customFormat="1" ht="15" x14ac:dyDescent="0.25">
      <c r="A151" s="66"/>
      <c r="F151" s="56"/>
      <c r="J151" s="125"/>
      <c r="L151" s="47"/>
      <c r="N151" s="161"/>
    </row>
    <row r="152" spans="1:14" s="38" customFormat="1" ht="15" x14ac:dyDescent="0.25">
      <c r="A152" s="66"/>
      <c r="F152" s="56"/>
      <c r="J152" s="125"/>
      <c r="L152" s="47"/>
      <c r="N152" s="161"/>
    </row>
    <row r="153" spans="1:14" s="38" customFormat="1" ht="15" x14ac:dyDescent="0.25">
      <c r="A153" s="66"/>
      <c r="F153" s="56"/>
      <c r="J153" s="125"/>
      <c r="L153" s="47"/>
      <c r="N153" s="161"/>
    </row>
    <row r="154" spans="1:14" s="38" customFormat="1" ht="15" x14ac:dyDescent="0.25">
      <c r="A154" s="66"/>
      <c r="F154" s="56"/>
      <c r="H154" s="43" t="s">
        <v>3</v>
      </c>
      <c r="J154" s="125"/>
      <c r="L154" s="47"/>
      <c r="N154" s="161"/>
    </row>
    <row r="155" spans="1:14" s="38" customFormat="1" ht="15" x14ac:dyDescent="0.25">
      <c r="A155" s="66"/>
      <c r="F155" s="56"/>
      <c r="H155" s="57" t="s">
        <v>3</v>
      </c>
      <c r="J155" s="125"/>
      <c r="L155" s="47"/>
      <c r="N155" s="161"/>
    </row>
    <row r="156" spans="1:14" s="38" customFormat="1" ht="15" x14ac:dyDescent="0.25">
      <c r="A156" s="66"/>
      <c r="F156" s="56"/>
      <c r="J156" s="125"/>
      <c r="L156" s="47"/>
      <c r="N156" s="161"/>
    </row>
    <row r="157" spans="1:14" s="38" customFormat="1" ht="15" x14ac:dyDescent="0.25">
      <c r="A157" s="66"/>
      <c r="F157" s="56"/>
      <c r="J157" s="125"/>
      <c r="L157" s="47"/>
      <c r="N157" s="161"/>
    </row>
    <row r="158" spans="1:14" s="38" customFormat="1" ht="15" x14ac:dyDescent="0.25">
      <c r="A158" s="66"/>
      <c r="F158" s="56"/>
      <c r="J158" s="125"/>
      <c r="L158" s="47"/>
      <c r="N158" s="161"/>
    </row>
    <row r="159" spans="1:14" s="38" customFormat="1" ht="15" x14ac:dyDescent="0.25">
      <c r="A159" s="66"/>
      <c r="F159" s="56"/>
      <c r="J159" s="125"/>
      <c r="L159" s="47"/>
      <c r="N159" s="161"/>
    </row>
    <row r="160" spans="1:14" s="38" customFormat="1" ht="14.25" x14ac:dyDescent="0.2">
      <c r="A160" s="66"/>
      <c r="F160" s="56"/>
      <c r="J160" s="63"/>
      <c r="L160" s="47"/>
      <c r="N160" s="161"/>
    </row>
    <row r="161" spans="1:14" s="38" customFormat="1" ht="14.25" x14ac:dyDescent="0.2">
      <c r="A161" s="66"/>
      <c r="F161" s="56"/>
      <c r="J161" s="63"/>
      <c r="L161" s="47"/>
      <c r="N161" s="161"/>
    </row>
    <row r="162" spans="1:14" s="38" customFormat="1" ht="14.25" x14ac:dyDescent="0.2">
      <c r="A162" s="66"/>
      <c r="F162" s="56"/>
      <c r="J162" s="63"/>
      <c r="L162" s="47"/>
      <c r="N162" s="161"/>
    </row>
    <row r="163" spans="1:14" s="38" customFormat="1" ht="14.25" x14ac:dyDescent="0.2">
      <c r="A163" s="66"/>
      <c r="F163" s="56"/>
      <c r="J163" s="63"/>
      <c r="L163" s="47"/>
      <c r="N163" s="161"/>
    </row>
    <row r="164" spans="1:14" s="38" customFormat="1" ht="14.25" x14ac:dyDescent="0.2">
      <c r="A164" s="66"/>
      <c r="F164" s="56"/>
      <c r="J164" s="63"/>
      <c r="L164" s="47"/>
      <c r="N164" s="161"/>
    </row>
    <row r="165" spans="1:14" s="38" customFormat="1" ht="14.25" x14ac:dyDescent="0.2">
      <c r="A165" s="66"/>
      <c r="F165" s="56"/>
      <c r="J165" s="63"/>
      <c r="L165" s="47"/>
      <c r="N165" s="161"/>
    </row>
    <row r="166" spans="1:14" s="38" customFormat="1" ht="14.25" x14ac:dyDescent="0.2">
      <c r="A166" s="66"/>
      <c r="F166" s="56"/>
      <c r="J166" s="63"/>
      <c r="L166" s="47"/>
      <c r="N166" s="161"/>
    </row>
    <row r="167" spans="1:14" s="38" customFormat="1" ht="14.25" x14ac:dyDescent="0.2">
      <c r="A167" s="66"/>
      <c r="F167" s="56"/>
      <c r="J167" s="63"/>
      <c r="L167" s="47"/>
      <c r="N167" s="161"/>
    </row>
    <row r="168" spans="1:14" s="38" customFormat="1" ht="14.25" x14ac:dyDescent="0.2">
      <c r="A168" s="66"/>
      <c r="F168" s="56"/>
      <c r="J168" s="63"/>
      <c r="L168" s="47"/>
      <c r="N168" s="161"/>
    </row>
    <row r="169" spans="1:14" s="38" customFormat="1" ht="14.25" x14ac:dyDescent="0.2">
      <c r="A169" s="66"/>
      <c r="F169" s="56"/>
      <c r="J169" s="63"/>
      <c r="L169" s="47"/>
      <c r="N169" s="161"/>
    </row>
    <row r="170" spans="1:14" s="38" customFormat="1" ht="14.25" x14ac:dyDescent="0.2">
      <c r="A170" s="66"/>
      <c r="F170" s="56"/>
      <c r="J170" s="63"/>
      <c r="L170" s="47"/>
      <c r="N170" s="161"/>
    </row>
    <row r="171" spans="1:14" s="38" customFormat="1" ht="14.25" x14ac:dyDescent="0.2">
      <c r="A171" s="66"/>
      <c r="F171" s="56"/>
      <c r="J171" s="63"/>
      <c r="L171" s="47"/>
      <c r="N171" s="161"/>
    </row>
    <row r="172" spans="1:14" s="38" customFormat="1" ht="14.25" x14ac:dyDescent="0.2">
      <c r="A172" s="66"/>
      <c r="F172" s="56"/>
      <c r="J172" s="63"/>
      <c r="L172" s="47"/>
      <c r="N172" s="161"/>
    </row>
    <row r="173" spans="1:14" s="38" customFormat="1" ht="14.25" x14ac:dyDescent="0.2">
      <c r="A173" s="66"/>
      <c r="F173" s="56"/>
      <c r="J173" s="63"/>
      <c r="L173" s="47"/>
      <c r="N173" s="161"/>
    </row>
    <row r="174" spans="1:14" s="38" customFormat="1" ht="14.25" x14ac:dyDescent="0.2">
      <c r="A174" s="66"/>
      <c r="F174" s="56"/>
      <c r="J174" s="63"/>
      <c r="L174" s="47"/>
      <c r="N174" s="161"/>
    </row>
    <row r="175" spans="1:14" s="38" customFormat="1" ht="14.25" x14ac:dyDescent="0.2">
      <c r="A175" s="66"/>
      <c r="F175" s="56"/>
      <c r="J175" s="63"/>
      <c r="L175" s="47"/>
      <c r="N175" s="161"/>
    </row>
    <row r="176" spans="1:14" s="38" customFormat="1" ht="14.25" x14ac:dyDescent="0.2">
      <c r="A176" s="66"/>
      <c r="F176" s="56"/>
      <c r="J176" s="63"/>
      <c r="L176" s="47"/>
      <c r="N176" s="161"/>
    </row>
    <row r="177" spans="1:14" s="38" customFormat="1" ht="14.25" x14ac:dyDescent="0.2">
      <c r="A177" s="66"/>
      <c r="F177" s="56"/>
      <c r="J177" s="63"/>
      <c r="L177" s="47"/>
      <c r="N177" s="161"/>
    </row>
    <row r="178" spans="1:14" s="38" customFormat="1" ht="14.25" x14ac:dyDescent="0.2">
      <c r="A178" s="66"/>
      <c r="F178" s="56"/>
      <c r="J178" s="63"/>
      <c r="L178" s="47"/>
      <c r="N178" s="161"/>
    </row>
    <row r="179" spans="1:14" s="38" customFormat="1" ht="14.25" x14ac:dyDescent="0.2">
      <c r="A179" s="66"/>
      <c r="F179" s="56"/>
      <c r="J179" s="63"/>
      <c r="L179" s="47"/>
      <c r="N179" s="161"/>
    </row>
    <row r="180" spans="1:14" s="38" customFormat="1" ht="14.25" x14ac:dyDescent="0.2">
      <c r="A180" s="66"/>
      <c r="F180" s="56"/>
      <c r="J180" s="63"/>
      <c r="L180" s="47"/>
      <c r="N180" s="161"/>
    </row>
    <row r="181" spans="1:14" s="38" customFormat="1" ht="14.25" x14ac:dyDescent="0.2">
      <c r="A181" s="66"/>
      <c r="F181" s="56"/>
      <c r="J181" s="63"/>
      <c r="L181" s="47"/>
      <c r="N181" s="161"/>
    </row>
    <row r="182" spans="1:14" ht="14.25" x14ac:dyDescent="0.2">
      <c r="N182" s="161"/>
    </row>
  </sheetData>
  <mergeCells count="2">
    <mergeCell ref="B66:L66"/>
    <mergeCell ref="B64:L64"/>
  </mergeCells>
  <phoneticPr fontId="0" type="noConversion"/>
  <printOptions horizontalCentered="1"/>
  <pageMargins left="0.5" right="0.5" top="0.75" bottom="0.5" header="0" footer="0"/>
  <pageSetup scale="76" fitToHeight="15" orientation="portrait" r:id="rId1"/>
  <headerFooter alignWithMargins="0"/>
  <rowBreaks count="1" manualBreakCount="1">
    <brk id="66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44"/>
  <sheetViews>
    <sheetView showGridLines="0" topLeftCell="A52" zoomScale="85" zoomScaleNormal="85" workbookViewId="0">
      <selection activeCell="D90" sqref="D90"/>
    </sheetView>
  </sheetViews>
  <sheetFormatPr defaultRowHeight="15" x14ac:dyDescent="0.2"/>
  <cols>
    <col min="1" max="1" width="4.77734375" customWidth="1"/>
    <col min="2" max="2" width="38.88671875" customWidth="1"/>
    <col min="3" max="3" width="0.88671875" customWidth="1"/>
    <col min="4" max="4" width="20.6640625" customWidth="1"/>
    <col min="5" max="5" width="0.88671875" customWidth="1"/>
    <col min="6" max="6" width="20.21875" style="36" customWidth="1"/>
    <col min="7" max="7" width="0.88671875" style="36" customWidth="1"/>
    <col min="8" max="8" width="20.44140625" style="36" customWidth="1"/>
    <col min="9" max="9" width="1.33203125" customWidth="1"/>
    <col min="10" max="10" width="2.77734375" bestFit="1" customWidth="1"/>
    <col min="11" max="11" width="1.33203125" customWidth="1"/>
    <col min="12" max="12" width="25.77734375" customWidth="1"/>
    <col min="13" max="13" width="35.109375" bestFit="1" customWidth="1"/>
  </cols>
  <sheetData>
    <row r="1" spans="1:12" s="41" customFormat="1" ht="14.25" x14ac:dyDescent="0.2">
      <c r="H1" s="30" t="s">
        <v>189</v>
      </c>
    </row>
    <row r="2" spans="1:12" ht="18" x14ac:dyDescent="0.25">
      <c r="A2" s="81" t="s">
        <v>4</v>
      </c>
      <c r="B2" s="36"/>
      <c r="C2" s="36"/>
      <c r="D2" s="36"/>
      <c r="E2" s="36"/>
    </row>
    <row r="3" spans="1:12" ht="15.75" x14ac:dyDescent="0.25">
      <c r="A3" s="39" t="s">
        <v>337</v>
      </c>
      <c r="B3" s="36"/>
      <c r="C3" s="36"/>
      <c r="D3" s="36"/>
      <c r="E3" s="36"/>
    </row>
    <row r="4" spans="1:12" ht="15.75" x14ac:dyDescent="0.25">
      <c r="A4" s="82" t="str">
        <f>+'General Fund'!B4</f>
        <v>November 2021</v>
      </c>
      <c r="B4" s="36"/>
      <c r="C4" s="36"/>
      <c r="D4" s="40" t="s">
        <v>101</v>
      </c>
      <c r="E4" s="36"/>
      <c r="H4" s="165"/>
    </row>
    <row r="5" spans="1:12" ht="9" customHeight="1" x14ac:dyDescent="0.2">
      <c r="A5" s="435" t="s">
        <v>3</v>
      </c>
      <c r="B5" s="435"/>
      <c r="C5" s="435"/>
      <c r="D5" s="435"/>
      <c r="E5" s="435"/>
      <c r="F5" s="435"/>
      <c r="G5" s="435"/>
      <c r="H5" s="435"/>
    </row>
    <row r="6" spans="1:12" ht="15" customHeight="1" x14ac:dyDescent="0.2">
      <c r="A6" s="67"/>
      <c r="B6" s="67"/>
      <c r="C6" s="67"/>
      <c r="D6" s="67"/>
      <c r="E6" s="67"/>
      <c r="F6" s="67"/>
      <c r="G6" s="67"/>
      <c r="H6" s="67"/>
    </row>
    <row r="7" spans="1:12" s="38" customFormat="1" ht="18.75" thickBot="1" x14ac:dyDescent="0.3">
      <c r="A7" s="434" t="s">
        <v>95</v>
      </c>
      <c r="B7" s="434"/>
      <c r="C7" s="434"/>
      <c r="D7" s="434"/>
      <c r="E7" s="434"/>
      <c r="F7" s="434"/>
      <c r="G7" s="434"/>
      <c r="H7" s="434"/>
    </row>
    <row r="8" spans="1:12" s="38" customFormat="1" ht="15" customHeight="1" thickBot="1" x14ac:dyDescent="0.3">
      <c r="A8" s="127"/>
      <c r="B8" s="127"/>
      <c r="C8" s="127"/>
      <c r="D8" s="127"/>
      <c r="E8" s="127"/>
      <c r="F8" s="127"/>
      <c r="G8" s="127"/>
      <c r="H8" s="127"/>
      <c r="L8" s="214" t="s">
        <v>210</v>
      </c>
    </row>
    <row r="9" spans="1:12" s="83" customFormat="1" ht="72.75" thickBot="1" x14ac:dyDescent="0.3">
      <c r="A9" s="128"/>
      <c r="B9" s="128"/>
      <c r="C9" s="128"/>
      <c r="D9" s="350" t="s">
        <v>135</v>
      </c>
      <c r="E9" s="351"/>
      <c r="F9" s="352" t="s">
        <v>212</v>
      </c>
      <c r="G9" s="353"/>
      <c r="H9" s="354" t="s">
        <v>80</v>
      </c>
      <c r="L9" s="213" t="s">
        <v>211</v>
      </c>
    </row>
    <row r="10" spans="1:12" s="38" customFormat="1" ht="15" customHeight="1" x14ac:dyDescent="0.25">
      <c r="A10" s="139" t="s">
        <v>94</v>
      </c>
      <c r="B10" s="130"/>
      <c r="C10" s="130"/>
      <c r="D10" s="132"/>
      <c r="E10" s="133"/>
      <c r="F10" s="130" t="s">
        <v>3</v>
      </c>
      <c r="G10" s="132"/>
      <c r="H10" s="133"/>
      <c r="L10" s="215" t="s">
        <v>3</v>
      </c>
    </row>
    <row r="11" spans="1:12" s="38" customFormat="1" ht="15" customHeight="1" x14ac:dyDescent="0.2">
      <c r="A11" s="147" t="s">
        <v>51</v>
      </c>
      <c r="B11" s="133"/>
      <c r="C11" s="133"/>
      <c r="D11" s="286">
        <v>0</v>
      </c>
      <c r="E11" s="134"/>
      <c r="F11" s="135">
        <v>0</v>
      </c>
      <c r="G11" s="134"/>
      <c r="H11" s="136">
        <f t="shared" ref="H11:H25" si="0">SUM(D11,F11)</f>
        <v>0</v>
      </c>
      <c r="L11" s="217"/>
    </row>
    <row r="12" spans="1:12" s="38" customFormat="1" ht="15" customHeight="1" x14ac:dyDescent="0.2">
      <c r="A12" s="168" t="s">
        <v>262</v>
      </c>
      <c r="B12" s="133"/>
      <c r="C12" s="133"/>
      <c r="D12" s="286">
        <v>0</v>
      </c>
      <c r="E12" s="134"/>
      <c r="F12" s="135">
        <v>0</v>
      </c>
      <c r="G12" s="134"/>
      <c r="H12" s="136">
        <f t="shared" ref="H12:H13" si="1">SUM(D12,F12)</f>
        <v>0</v>
      </c>
      <c r="L12" s="217"/>
    </row>
    <row r="13" spans="1:12" s="38" customFormat="1" ht="15" customHeight="1" x14ac:dyDescent="0.2">
      <c r="A13" s="168" t="s">
        <v>263</v>
      </c>
      <c r="B13" s="133"/>
      <c r="C13" s="133"/>
      <c r="D13" s="286">
        <v>0</v>
      </c>
      <c r="E13" s="134"/>
      <c r="F13" s="135">
        <v>0</v>
      </c>
      <c r="G13" s="134"/>
      <c r="H13" s="136">
        <f t="shared" si="1"/>
        <v>0</v>
      </c>
      <c r="L13" s="217"/>
    </row>
    <row r="14" spans="1:12" s="38" customFormat="1" ht="15" customHeight="1" x14ac:dyDescent="0.2">
      <c r="A14" s="168" t="s">
        <v>227</v>
      </c>
      <c r="B14" s="133"/>
      <c r="C14" s="133"/>
      <c r="D14" s="286">
        <v>0</v>
      </c>
      <c r="E14" s="134"/>
      <c r="F14" s="135">
        <v>0</v>
      </c>
      <c r="G14" s="134"/>
      <c r="H14" s="136">
        <f t="shared" si="0"/>
        <v>0</v>
      </c>
      <c r="L14" s="217"/>
    </row>
    <row r="15" spans="1:12" s="38" customFormat="1" ht="15" customHeight="1" x14ac:dyDescent="0.2">
      <c r="A15" s="168" t="s">
        <v>207</v>
      </c>
      <c r="B15" s="133"/>
      <c r="C15" s="133"/>
      <c r="D15" s="286">
        <v>0</v>
      </c>
      <c r="E15" s="134"/>
      <c r="F15" s="135">
        <v>0</v>
      </c>
      <c r="G15" s="134"/>
      <c r="H15" s="136">
        <f t="shared" si="0"/>
        <v>0</v>
      </c>
      <c r="L15" s="217"/>
    </row>
    <row r="16" spans="1:12" s="38" customFormat="1" ht="15" customHeight="1" x14ac:dyDescent="0.2">
      <c r="A16" s="147" t="s">
        <v>64</v>
      </c>
      <c r="B16" s="133"/>
      <c r="C16" s="133"/>
      <c r="D16" s="286">
        <v>0</v>
      </c>
      <c r="E16" s="134"/>
      <c r="F16" s="135">
        <v>0</v>
      </c>
      <c r="G16" s="134"/>
      <c r="H16" s="136">
        <f t="shared" si="0"/>
        <v>0</v>
      </c>
      <c r="L16" s="217"/>
    </row>
    <row r="17" spans="1:13" s="38" customFormat="1" ht="15" customHeight="1" x14ac:dyDescent="0.2">
      <c r="A17" s="168" t="s">
        <v>144</v>
      </c>
      <c r="B17" s="133"/>
      <c r="C17" s="133"/>
      <c r="D17" s="286">
        <f>F60</f>
        <v>0</v>
      </c>
      <c r="E17" s="134"/>
      <c r="F17" s="135">
        <v>0</v>
      </c>
      <c r="G17" s="134"/>
      <c r="H17" s="136">
        <f t="shared" si="0"/>
        <v>0</v>
      </c>
      <c r="L17" s="217"/>
    </row>
    <row r="18" spans="1:13" s="38" customFormat="1" ht="15" customHeight="1" x14ac:dyDescent="0.2">
      <c r="A18" s="168" t="s">
        <v>137</v>
      </c>
      <c r="B18" s="133"/>
      <c r="C18" s="133"/>
      <c r="D18" s="286">
        <v>0</v>
      </c>
      <c r="E18" s="134"/>
      <c r="F18" s="135">
        <v>0</v>
      </c>
      <c r="G18" s="134"/>
      <c r="H18" s="136">
        <f t="shared" si="0"/>
        <v>0</v>
      </c>
      <c r="L18" s="217"/>
    </row>
    <row r="19" spans="1:13" s="38" customFormat="1" ht="15" customHeight="1" x14ac:dyDescent="0.2">
      <c r="A19" s="168" t="s">
        <v>151</v>
      </c>
      <c r="B19" s="133"/>
      <c r="C19" s="133"/>
      <c r="D19" s="286">
        <v>0</v>
      </c>
      <c r="E19" s="134"/>
      <c r="F19" s="135">
        <v>0</v>
      </c>
      <c r="G19" s="134"/>
      <c r="H19" s="136">
        <f t="shared" si="0"/>
        <v>0</v>
      </c>
      <c r="L19" s="217"/>
    </row>
    <row r="20" spans="1:13" s="38" customFormat="1" ht="15" customHeight="1" x14ac:dyDescent="0.2">
      <c r="A20" s="140" t="s">
        <v>62</v>
      </c>
      <c r="B20" s="133"/>
      <c r="C20" s="133"/>
      <c r="D20" s="286">
        <v>985000</v>
      </c>
      <c r="E20" s="133"/>
      <c r="F20" s="135">
        <v>0</v>
      </c>
      <c r="G20" s="136"/>
      <c r="H20" s="136">
        <f t="shared" si="0"/>
        <v>985000</v>
      </c>
      <c r="L20" s="217"/>
    </row>
    <row r="21" spans="1:13" s="38" customFormat="1" ht="15" customHeight="1" x14ac:dyDescent="0.2">
      <c r="A21" s="168" t="s">
        <v>131</v>
      </c>
      <c r="B21" s="133"/>
      <c r="C21" s="133"/>
      <c r="D21" s="286">
        <v>0</v>
      </c>
      <c r="E21" s="133"/>
      <c r="F21" s="135">
        <v>0</v>
      </c>
      <c r="G21" s="136"/>
      <c r="H21" s="136">
        <f t="shared" si="0"/>
        <v>0</v>
      </c>
      <c r="L21" s="217"/>
    </row>
    <row r="22" spans="1:13" s="38" customFormat="1" ht="15" customHeight="1" x14ac:dyDescent="0.2">
      <c r="A22" s="168" t="s">
        <v>132</v>
      </c>
      <c r="B22" s="133"/>
      <c r="C22" s="133"/>
      <c r="D22" s="286">
        <v>0</v>
      </c>
      <c r="E22" s="133"/>
      <c r="F22" s="135">
        <v>0</v>
      </c>
      <c r="G22" s="136"/>
      <c r="H22" s="136">
        <f t="shared" si="0"/>
        <v>0</v>
      </c>
      <c r="L22" s="217"/>
    </row>
    <row r="23" spans="1:13" s="38" customFormat="1" ht="15" customHeight="1" x14ac:dyDescent="0.2">
      <c r="A23" s="168" t="s">
        <v>320</v>
      </c>
      <c r="B23" s="133"/>
      <c r="C23" s="133"/>
      <c r="D23" s="286">
        <v>101300</v>
      </c>
      <c r="E23" s="133"/>
      <c r="F23" s="135">
        <v>0</v>
      </c>
      <c r="G23" s="136"/>
      <c r="H23" s="136">
        <f t="shared" si="0"/>
        <v>101300</v>
      </c>
      <c r="L23" s="217"/>
    </row>
    <row r="24" spans="1:13" s="38" customFormat="1" ht="15" customHeight="1" x14ac:dyDescent="0.2">
      <c r="A24" s="168" t="s">
        <v>140</v>
      </c>
      <c r="B24" s="133"/>
      <c r="C24" s="133"/>
      <c r="D24" s="286">
        <v>0</v>
      </c>
      <c r="E24" s="133"/>
      <c r="F24" s="135">
        <v>0</v>
      </c>
      <c r="G24" s="136"/>
      <c r="H24" s="136">
        <f t="shared" si="0"/>
        <v>0</v>
      </c>
      <c r="L24" s="217"/>
    </row>
    <row r="25" spans="1:13" s="38" customFormat="1" ht="15" customHeight="1" x14ac:dyDescent="0.2">
      <c r="A25" s="168" t="s">
        <v>319</v>
      </c>
      <c r="B25" s="133"/>
      <c r="C25" s="133"/>
      <c r="D25" s="286">
        <v>0</v>
      </c>
      <c r="E25" s="133"/>
      <c r="F25" s="135">
        <v>0</v>
      </c>
      <c r="G25" s="136"/>
      <c r="H25" s="136">
        <f t="shared" si="0"/>
        <v>0</v>
      </c>
      <c r="L25" s="217"/>
    </row>
    <row r="26" spans="1:13" s="38" customFormat="1" ht="15" customHeight="1" x14ac:dyDescent="0.2">
      <c r="A26" s="168" t="s">
        <v>141</v>
      </c>
      <c r="B26" s="133"/>
      <c r="C26" s="133"/>
      <c r="D26" s="286">
        <v>0</v>
      </c>
      <c r="E26" s="133"/>
      <c r="F26" s="135">
        <v>0</v>
      </c>
      <c r="G26" s="136"/>
      <c r="H26" s="136">
        <f t="shared" ref="H26:H45" si="2">SUM(D26,F26)</f>
        <v>0</v>
      </c>
      <c r="L26" s="217"/>
    </row>
    <row r="27" spans="1:13" s="38" customFormat="1" ht="15" customHeight="1" x14ac:dyDescent="0.2">
      <c r="A27" s="168" t="s">
        <v>146</v>
      </c>
      <c r="B27" s="133"/>
      <c r="C27" s="133"/>
      <c r="D27" s="286">
        <v>0</v>
      </c>
      <c r="E27" s="133"/>
      <c r="F27" s="135">
        <v>0</v>
      </c>
      <c r="G27" s="136"/>
      <c r="H27" s="136">
        <f t="shared" si="2"/>
        <v>0</v>
      </c>
      <c r="L27" s="217"/>
      <c r="M27" s="38" t="s">
        <v>3</v>
      </c>
    </row>
    <row r="28" spans="1:13" s="38" customFormat="1" ht="15" customHeight="1" x14ac:dyDescent="0.2">
      <c r="A28" s="168" t="s">
        <v>238</v>
      </c>
      <c r="B28" s="133"/>
      <c r="C28" s="133"/>
      <c r="D28" s="286">
        <v>0</v>
      </c>
      <c r="E28" s="133"/>
      <c r="F28" s="135">
        <v>0</v>
      </c>
      <c r="G28" s="136"/>
      <c r="H28" s="136">
        <f t="shared" ref="H28:H29" si="3">SUM(D28,F28)</f>
        <v>0</v>
      </c>
      <c r="L28" s="217"/>
    </row>
    <row r="29" spans="1:13" s="38" customFormat="1" ht="15" customHeight="1" x14ac:dyDescent="0.2">
      <c r="A29" s="168" t="s">
        <v>108</v>
      </c>
      <c r="B29" s="133"/>
      <c r="C29" s="133"/>
      <c r="D29" s="286">
        <v>0</v>
      </c>
      <c r="E29" s="133"/>
      <c r="F29" s="135">
        <v>0</v>
      </c>
      <c r="G29" s="136"/>
      <c r="H29" s="136">
        <f t="shared" si="3"/>
        <v>0</v>
      </c>
      <c r="L29" s="217"/>
    </row>
    <row r="30" spans="1:13" s="38" customFormat="1" ht="15" customHeight="1" x14ac:dyDescent="0.2">
      <c r="A30" s="168" t="s">
        <v>239</v>
      </c>
      <c r="B30" s="133"/>
      <c r="C30" s="133"/>
      <c r="D30" s="286">
        <v>0</v>
      </c>
      <c r="E30" s="136"/>
      <c r="F30" s="135">
        <v>0</v>
      </c>
      <c r="G30" s="137"/>
      <c r="H30" s="137">
        <f t="shared" si="2"/>
        <v>0</v>
      </c>
      <c r="L30" s="217"/>
    </row>
    <row r="31" spans="1:13" s="38" customFormat="1" ht="15" customHeight="1" x14ac:dyDescent="0.2">
      <c r="A31" s="140" t="s">
        <v>65</v>
      </c>
      <c r="B31" s="133"/>
      <c r="C31" s="133"/>
      <c r="D31" s="286">
        <v>0</v>
      </c>
      <c r="E31" s="136"/>
      <c r="F31" s="135">
        <v>0</v>
      </c>
      <c r="G31" s="137"/>
      <c r="H31" s="137">
        <f t="shared" ref="H31" si="4">SUM(D31,F31)</f>
        <v>0</v>
      </c>
      <c r="L31" s="217"/>
    </row>
    <row r="32" spans="1:13" s="38" customFormat="1" ht="15" customHeight="1" x14ac:dyDescent="0.2">
      <c r="A32" s="147" t="s">
        <v>38</v>
      </c>
      <c r="B32" s="133"/>
      <c r="C32" s="133"/>
      <c r="D32" s="286">
        <v>0</v>
      </c>
      <c r="E32" s="133"/>
      <c r="F32" s="135">
        <v>0</v>
      </c>
      <c r="G32" s="136"/>
      <c r="H32" s="136">
        <f t="shared" ref="H32" si="5">SUM(D32,F32)</f>
        <v>0</v>
      </c>
      <c r="L32" s="217"/>
    </row>
    <row r="33" spans="1:12" s="38" customFormat="1" ht="15" customHeight="1" x14ac:dyDescent="0.2">
      <c r="A33" s="168" t="s">
        <v>197</v>
      </c>
      <c r="B33" s="133"/>
      <c r="C33" s="133"/>
      <c r="D33" s="286">
        <v>0</v>
      </c>
      <c r="E33" s="133"/>
      <c r="F33" s="135">
        <v>0</v>
      </c>
      <c r="G33" s="136"/>
      <c r="H33" s="136">
        <f t="shared" si="2"/>
        <v>0</v>
      </c>
      <c r="L33" s="217"/>
    </row>
    <row r="34" spans="1:12" s="38" customFormat="1" ht="15" customHeight="1" x14ac:dyDescent="0.2">
      <c r="A34" s="168" t="s">
        <v>213</v>
      </c>
      <c r="B34" s="133"/>
      <c r="C34" s="133"/>
      <c r="D34" s="286">
        <v>0</v>
      </c>
      <c r="E34" s="133"/>
      <c r="F34" s="135">
        <v>0</v>
      </c>
      <c r="G34" s="136"/>
      <c r="H34" s="136">
        <f>SUM(D34,F34)</f>
        <v>0</v>
      </c>
      <c r="L34" s="217"/>
    </row>
    <row r="35" spans="1:12" s="38" customFormat="1" ht="15" customHeight="1" x14ac:dyDescent="0.2">
      <c r="A35" s="168" t="s">
        <v>138</v>
      </c>
      <c r="B35" s="133"/>
      <c r="C35" s="133"/>
      <c r="D35" s="286">
        <v>0</v>
      </c>
      <c r="E35" s="133"/>
      <c r="F35" s="135">
        <v>0</v>
      </c>
      <c r="G35" s="136"/>
      <c r="H35" s="136">
        <f>SUM(D35,F35)</f>
        <v>0</v>
      </c>
      <c r="L35" s="217"/>
    </row>
    <row r="36" spans="1:12" s="38" customFormat="1" ht="15" customHeight="1" x14ac:dyDescent="0.2">
      <c r="A36" s="166" t="s">
        <v>103</v>
      </c>
      <c r="B36" s="133"/>
      <c r="C36" s="133"/>
      <c r="D36" s="286">
        <v>0</v>
      </c>
      <c r="E36" s="133"/>
      <c r="F36" s="135">
        <v>0</v>
      </c>
      <c r="G36" s="136"/>
      <c r="H36" s="136">
        <f t="shared" ref="H36:H38" si="6">SUM(D36,F36)</f>
        <v>0</v>
      </c>
      <c r="L36" s="217"/>
    </row>
    <row r="37" spans="1:12" s="38" customFormat="1" ht="15" customHeight="1" x14ac:dyDescent="0.2">
      <c r="A37" s="140" t="s">
        <v>104</v>
      </c>
      <c r="B37" s="133"/>
      <c r="C37" s="133"/>
      <c r="D37" s="286">
        <v>0</v>
      </c>
      <c r="E37" s="133"/>
      <c r="F37" s="135">
        <v>0</v>
      </c>
      <c r="G37" s="136"/>
      <c r="H37" s="136">
        <f t="shared" si="6"/>
        <v>0</v>
      </c>
      <c r="L37" s="217"/>
    </row>
    <row r="38" spans="1:12" s="38" customFormat="1" ht="15" customHeight="1" x14ac:dyDescent="0.2">
      <c r="A38" s="168" t="s">
        <v>208</v>
      </c>
      <c r="B38" s="133"/>
      <c r="C38" s="133"/>
      <c r="D38" s="286">
        <v>0</v>
      </c>
      <c r="E38" s="133"/>
      <c r="F38" s="135">
        <v>0</v>
      </c>
      <c r="G38" s="136"/>
      <c r="H38" s="136">
        <f t="shared" si="6"/>
        <v>0</v>
      </c>
      <c r="L38" s="217"/>
    </row>
    <row r="39" spans="1:12" s="38" customFormat="1" ht="15" customHeight="1" x14ac:dyDescent="0.2">
      <c r="A39" s="168" t="s">
        <v>104</v>
      </c>
      <c r="B39" s="133"/>
      <c r="C39" s="133"/>
      <c r="D39" s="286">
        <v>0</v>
      </c>
      <c r="E39" s="133"/>
      <c r="F39" s="135">
        <v>0</v>
      </c>
      <c r="G39" s="136"/>
      <c r="H39" s="136">
        <f t="shared" ref="H39" si="7">SUM(D39,F39)</f>
        <v>0</v>
      </c>
      <c r="L39" s="217"/>
    </row>
    <row r="40" spans="1:12" s="38" customFormat="1" ht="15" customHeight="1" x14ac:dyDescent="0.2">
      <c r="A40" s="168" t="s">
        <v>198</v>
      </c>
      <c r="B40" s="133"/>
      <c r="C40" s="133"/>
      <c r="D40" s="286">
        <v>0</v>
      </c>
      <c r="E40" s="133"/>
      <c r="F40" s="135">
        <v>0</v>
      </c>
      <c r="G40" s="136"/>
      <c r="H40" s="136">
        <f t="shared" ref="H40:H42" si="8">SUM(D40,F40)</f>
        <v>0</v>
      </c>
      <c r="L40" s="217"/>
    </row>
    <row r="41" spans="1:12" s="38" customFormat="1" ht="15" customHeight="1" x14ac:dyDescent="0.2">
      <c r="A41" s="168" t="s">
        <v>229</v>
      </c>
      <c r="B41" s="133"/>
      <c r="C41" s="133"/>
      <c r="D41" s="286">
        <v>0</v>
      </c>
      <c r="E41" s="133"/>
      <c r="F41" s="135">
        <v>0</v>
      </c>
      <c r="G41" s="136"/>
      <c r="H41" s="136">
        <f t="shared" si="8"/>
        <v>0</v>
      </c>
      <c r="L41" s="217"/>
    </row>
    <row r="42" spans="1:12" s="38" customFormat="1" ht="15" customHeight="1" x14ac:dyDescent="0.2">
      <c r="A42" s="168" t="s">
        <v>264</v>
      </c>
      <c r="B42" s="133"/>
      <c r="C42" s="133"/>
      <c r="D42" s="286">
        <v>0</v>
      </c>
      <c r="E42" s="133"/>
      <c r="F42" s="135">
        <v>0</v>
      </c>
      <c r="G42" s="136"/>
      <c r="H42" s="136">
        <f t="shared" si="8"/>
        <v>0</v>
      </c>
      <c r="L42" s="217"/>
    </row>
    <row r="43" spans="1:12" s="38" customFormat="1" ht="15" customHeight="1" x14ac:dyDescent="0.2">
      <c r="A43" s="168" t="s">
        <v>107</v>
      </c>
      <c r="B43" s="133"/>
      <c r="C43" s="133"/>
      <c r="D43" s="286">
        <v>0</v>
      </c>
      <c r="E43" s="133"/>
      <c r="F43" s="135">
        <v>0</v>
      </c>
      <c r="G43" s="136"/>
      <c r="H43" s="136">
        <f t="shared" ref="H43:H44" si="9">SUM(D43,F43)</f>
        <v>0</v>
      </c>
      <c r="L43" s="217"/>
    </row>
    <row r="44" spans="1:12" s="38" customFormat="1" ht="15" customHeight="1" x14ac:dyDescent="0.2">
      <c r="A44" s="140" t="s">
        <v>97</v>
      </c>
      <c r="B44" s="133"/>
      <c r="C44" s="133"/>
      <c r="D44" s="286">
        <v>0</v>
      </c>
      <c r="E44" s="133"/>
      <c r="F44" s="135">
        <v>0</v>
      </c>
      <c r="G44" s="136"/>
      <c r="H44" s="136">
        <f t="shared" si="9"/>
        <v>0</v>
      </c>
      <c r="L44" s="217"/>
    </row>
    <row r="45" spans="1:12" s="38" customFormat="1" ht="15" customHeight="1" x14ac:dyDescent="0.2">
      <c r="A45" s="168" t="s">
        <v>244</v>
      </c>
      <c r="B45" s="133"/>
      <c r="C45" s="133"/>
      <c r="D45" s="286">
        <v>0</v>
      </c>
      <c r="E45" s="133"/>
      <c r="F45" s="135">
        <v>0</v>
      </c>
      <c r="G45" s="136"/>
      <c r="H45" s="136">
        <f t="shared" si="2"/>
        <v>0</v>
      </c>
      <c r="L45" s="217"/>
    </row>
    <row r="46" spans="1:12" s="44" customFormat="1" ht="24" customHeight="1" thickBot="1" x14ac:dyDescent="0.3">
      <c r="A46" s="81"/>
      <c r="B46" s="138" t="s">
        <v>43</v>
      </c>
      <c r="C46" s="138"/>
      <c r="D46" s="209">
        <f>SUM(D11:D45)</f>
        <v>1086300</v>
      </c>
      <c r="E46" s="176"/>
      <c r="F46" s="210">
        <f>SUM(F11:F45)</f>
        <v>0</v>
      </c>
      <c r="G46" s="176"/>
      <c r="H46" s="209">
        <f>SUM(H11:H45)</f>
        <v>1086300</v>
      </c>
      <c r="L46" s="218">
        <f>SUM(L11:L45)</f>
        <v>0</v>
      </c>
    </row>
    <row r="47" spans="1:12" s="38" customFormat="1" ht="11.25" customHeight="1" thickTop="1" x14ac:dyDescent="0.25">
      <c r="A47" s="127"/>
      <c r="B47" s="127"/>
      <c r="C47" s="127"/>
      <c r="D47" s="127"/>
      <c r="E47" s="127"/>
      <c r="F47" s="131"/>
      <c r="G47" s="131"/>
      <c r="H47" s="131"/>
    </row>
    <row r="48" spans="1:12" s="38" customFormat="1" ht="7.7" customHeight="1" x14ac:dyDescent="0.25">
      <c r="A48" s="127"/>
      <c r="B48" s="127"/>
      <c r="C48" s="127"/>
      <c r="D48" s="127"/>
      <c r="E48" s="127"/>
      <c r="F48" s="131"/>
      <c r="G48" s="131"/>
      <c r="H48" s="131"/>
    </row>
    <row r="49" spans="1:12" s="38" customFormat="1" ht="15" customHeight="1" thickBot="1" x14ac:dyDescent="0.3">
      <c r="A49" s="434" t="s">
        <v>36</v>
      </c>
      <c r="B49" s="434"/>
      <c r="C49" s="434"/>
      <c r="D49" s="434"/>
      <c r="E49" s="434"/>
      <c r="F49" s="434"/>
      <c r="G49" s="434"/>
      <c r="H49" s="434"/>
    </row>
    <row r="50" spans="1:12" s="38" customFormat="1" ht="18.75" thickBot="1" x14ac:dyDescent="0.3">
      <c r="A50" s="127"/>
      <c r="B50" s="127"/>
      <c r="C50" s="127"/>
      <c r="D50" s="127"/>
      <c r="E50" s="127"/>
      <c r="F50" s="127"/>
      <c r="G50" s="127"/>
      <c r="H50" s="127"/>
      <c r="L50" s="214" t="s">
        <v>210</v>
      </c>
    </row>
    <row r="51" spans="1:12" s="49" customFormat="1" ht="36.75" thickBot="1" x14ac:dyDescent="0.3">
      <c r="A51" s="127"/>
      <c r="B51" s="127"/>
      <c r="C51" s="127"/>
      <c r="D51" s="200" t="s">
        <v>99</v>
      </c>
      <c r="E51" s="127"/>
      <c r="F51" s="201" t="s">
        <v>78</v>
      </c>
      <c r="G51" s="129"/>
      <c r="H51" s="199" t="s">
        <v>79</v>
      </c>
      <c r="L51" s="213" t="s">
        <v>211</v>
      </c>
    </row>
    <row r="52" spans="1:12" s="38" customFormat="1" ht="24" customHeight="1" x14ac:dyDescent="0.55000000000000004">
      <c r="A52" s="141" t="s">
        <v>109</v>
      </c>
      <c r="B52" s="142"/>
      <c r="C52" s="142"/>
      <c r="D52" s="143"/>
      <c r="E52" s="144"/>
      <c r="F52" s="145"/>
      <c r="G52" s="145"/>
      <c r="H52" s="146"/>
      <c r="L52" s="216"/>
    </row>
    <row r="53" spans="1:12" s="38" customFormat="1" ht="15" customHeight="1" x14ac:dyDescent="0.2">
      <c r="A53" s="147" t="s">
        <v>41</v>
      </c>
      <c r="B53" s="148"/>
      <c r="C53" s="148"/>
      <c r="D53" s="149">
        <v>132160</v>
      </c>
      <c r="E53" s="150"/>
      <c r="F53" s="151">
        <v>0</v>
      </c>
      <c r="G53" s="152"/>
      <c r="H53" s="149">
        <f t="shared" ref="H53:H70" si="10">SUM(D53:F53)</f>
        <v>132160</v>
      </c>
      <c r="L53" s="216"/>
    </row>
    <row r="54" spans="1:12" s="38" customFormat="1" ht="15" customHeight="1" x14ac:dyDescent="0.2">
      <c r="A54" s="168" t="s">
        <v>166</v>
      </c>
      <c r="B54" s="148"/>
      <c r="C54" s="148"/>
      <c r="D54" s="169">
        <v>45083</v>
      </c>
      <c r="E54" s="153"/>
      <c r="F54" s="171">
        <v>0</v>
      </c>
      <c r="G54" s="153"/>
      <c r="H54" s="169">
        <f t="shared" ref="H54" si="11">SUM(D54:F54)</f>
        <v>45083</v>
      </c>
      <c r="L54" s="216"/>
    </row>
    <row r="55" spans="1:12" s="38" customFormat="1" ht="15" customHeight="1" x14ac:dyDescent="0.25">
      <c r="A55" s="167"/>
      <c r="B55" s="40" t="s">
        <v>110</v>
      </c>
      <c r="C55" s="148"/>
      <c r="D55" s="170">
        <f>SUM(D53:D54)</f>
        <v>177243</v>
      </c>
      <c r="E55" s="170"/>
      <c r="F55" s="170">
        <f>SUM(F53:F54)</f>
        <v>0</v>
      </c>
      <c r="G55" s="170"/>
      <c r="H55" s="170">
        <f>SUM(H53:H54)</f>
        <v>177243</v>
      </c>
      <c r="L55" s="216"/>
    </row>
    <row r="56" spans="1:12" s="38" customFormat="1" ht="15" customHeight="1" x14ac:dyDescent="0.2">
      <c r="A56" s="167"/>
      <c r="B56" s="148"/>
      <c r="C56" s="148"/>
      <c r="D56" s="153"/>
      <c r="E56" s="153"/>
      <c r="F56" s="151"/>
      <c r="G56" s="153"/>
      <c r="H56" s="153"/>
      <c r="L56" s="216"/>
    </row>
    <row r="57" spans="1:12" s="38" customFormat="1" ht="15" customHeight="1" x14ac:dyDescent="0.2">
      <c r="A57" s="141" t="s">
        <v>111</v>
      </c>
      <c r="B57" s="148"/>
      <c r="C57" s="148"/>
      <c r="D57" s="153"/>
      <c r="E57" s="153"/>
      <c r="F57" s="151"/>
      <c r="G57" s="153"/>
      <c r="H57" s="153"/>
      <c r="L57" s="216"/>
    </row>
    <row r="58" spans="1:12" s="38" customFormat="1" ht="15" customHeight="1" x14ac:dyDescent="0.2">
      <c r="A58" s="147" t="s">
        <v>37</v>
      </c>
      <c r="B58" s="148"/>
      <c r="C58" s="148"/>
      <c r="D58" s="153">
        <v>500000</v>
      </c>
      <c r="E58" s="153"/>
      <c r="F58" s="246"/>
      <c r="G58" s="153"/>
      <c r="H58" s="153">
        <f t="shared" ref="H58:H59" si="12">SUM(D58:F58)</f>
        <v>500000</v>
      </c>
      <c r="L58" s="247"/>
    </row>
    <row r="59" spans="1:12" s="38" customFormat="1" ht="15" customHeight="1" x14ac:dyDescent="0.2">
      <c r="A59" s="168" t="s">
        <v>107</v>
      </c>
      <c r="B59" s="148"/>
      <c r="C59" s="148"/>
      <c r="D59" s="153">
        <v>200000</v>
      </c>
      <c r="E59" s="153"/>
      <c r="F59" s="151"/>
      <c r="G59" s="153"/>
      <c r="H59" s="153">
        <f t="shared" si="12"/>
        <v>200000</v>
      </c>
      <c r="L59" s="216"/>
    </row>
    <row r="60" spans="1:12" s="38" customFormat="1" ht="15" customHeight="1" x14ac:dyDescent="0.2">
      <c r="A60" s="168" t="s">
        <v>144</v>
      </c>
      <c r="B60" s="148"/>
      <c r="C60" s="148"/>
      <c r="D60" s="169">
        <v>1314976</v>
      </c>
      <c r="E60" s="153"/>
      <c r="F60" s="171"/>
      <c r="G60" s="153"/>
      <c r="H60" s="169">
        <f t="shared" si="10"/>
        <v>1314976</v>
      </c>
      <c r="J60" s="42"/>
      <c r="L60" s="216"/>
    </row>
    <row r="61" spans="1:12" s="38" customFormat="1" ht="15" customHeight="1" x14ac:dyDescent="0.25">
      <c r="A61" s="147"/>
      <c r="B61" s="40" t="s">
        <v>112</v>
      </c>
      <c r="C61" s="148"/>
      <c r="D61" s="170">
        <f>SUM(D58:D60)</f>
        <v>2014976</v>
      </c>
      <c r="E61" s="170"/>
      <c r="F61" s="170">
        <f>SUM(F58:F60)</f>
        <v>0</v>
      </c>
      <c r="G61" s="170"/>
      <c r="H61" s="170">
        <f>SUM(H58:H60)</f>
        <v>2014976</v>
      </c>
      <c r="L61" s="216"/>
    </row>
    <row r="62" spans="1:12" s="38" customFormat="1" ht="15" customHeight="1" x14ac:dyDescent="0.2">
      <c r="A62" s="147"/>
      <c r="B62" s="178"/>
      <c r="C62" s="148"/>
      <c r="D62" s="153"/>
      <c r="E62" s="153"/>
      <c r="F62" s="151"/>
      <c r="G62" s="153"/>
      <c r="H62" s="153"/>
      <c r="L62" s="216"/>
    </row>
    <row r="63" spans="1:12" s="38" customFormat="1" ht="15" customHeight="1" x14ac:dyDescent="0.2">
      <c r="A63" s="179" t="s">
        <v>114</v>
      </c>
      <c r="B63" s="179"/>
      <c r="C63" s="148"/>
      <c r="D63" s="153"/>
      <c r="E63" s="153"/>
      <c r="F63" s="151"/>
      <c r="G63" s="153"/>
      <c r="H63" s="153"/>
      <c r="L63" s="215"/>
    </row>
    <row r="64" spans="1:12" s="38" customFormat="1" ht="15" customHeight="1" x14ac:dyDescent="0.2">
      <c r="A64" s="147" t="s">
        <v>51</v>
      </c>
      <c r="B64" s="148"/>
      <c r="C64" s="148"/>
      <c r="D64" s="153">
        <v>1000000</v>
      </c>
      <c r="E64" s="153"/>
      <c r="F64" s="151"/>
      <c r="G64" s="153"/>
      <c r="H64" s="153">
        <f t="shared" si="10"/>
        <v>1000000</v>
      </c>
      <c r="L64" s="216"/>
    </row>
    <row r="65" spans="1:13" s="38" customFormat="1" ht="15" customHeight="1" x14ac:dyDescent="0.2">
      <c r="A65" s="147" t="s">
        <v>64</v>
      </c>
      <c r="B65" s="148"/>
      <c r="C65" s="148"/>
      <c r="D65" s="153">
        <v>1700000</v>
      </c>
      <c r="E65" s="153"/>
      <c r="F65" s="151"/>
      <c r="G65" s="153"/>
      <c r="H65" s="153">
        <f t="shared" si="10"/>
        <v>1700000</v>
      </c>
      <c r="L65" s="216"/>
    </row>
    <row r="66" spans="1:13" s="38" customFormat="1" ht="15" customHeight="1" x14ac:dyDescent="0.2">
      <c r="A66" s="168" t="s">
        <v>165</v>
      </c>
      <c r="B66" s="148"/>
      <c r="C66" s="148"/>
      <c r="D66" s="153">
        <v>5740000</v>
      </c>
      <c r="E66" s="153"/>
      <c r="F66" s="151"/>
      <c r="G66" s="153"/>
      <c r="H66" s="153">
        <f t="shared" si="10"/>
        <v>5740000</v>
      </c>
      <c r="L66" s="216"/>
    </row>
    <row r="67" spans="1:13" s="38" customFormat="1" ht="15" customHeight="1" x14ac:dyDescent="0.2">
      <c r="A67" s="147" t="s">
        <v>102</v>
      </c>
      <c r="B67" s="148"/>
      <c r="C67" s="148"/>
      <c r="D67" s="153">
        <v>691129</v>
      </c>
      <c r="E67" s="153"/>
      <c r="F67" s="151"/>
      <c r="G67" s="153"/>
      <c r="H67" s="153">
        <f t="shared" si="10"/>
        <v>691129</v>
      </c>
      <c r="L67" s="216"/>
    </row>
    <row r="68" spans="1:13" s="38" customFormat="1" ht="15" customHeight="1" x14ac:dyDescent="0.2">
      <c r="A68" s="147" t="s">
        <v>105</v>
      </c>
      <c r="B68" s="148"/>
      <c r="C68" s="148"/>
      <c r="D68" s="153">
        <v>2558871</v>
      </c>
      <c r="E68" s="153"/>
      <c r="F68" s="151"/>
      <c r="G68" s="153"/>
      <c r="H68" s="153">
        <f t="shared" si="10"/>
        <v>2558871</v>
      </c>
      <c r="L68" s="216"/>
    </row>
    <row r="69" spans="1:13" s="38" customFormat="1" ht="15" customHeight="1" x14ac:dyDescent="0.2">
      <c r="A69" s="168" t="s">
        <v>213</v>
      </c>
      <c r="B69" s="148"/>
      <c r="C69" s="148"/>
      <c r="D69" s="153">
        <v>650000</v>
      </c>
      <c r="E69" s="153"/>
      <c r="F69" s="151"/>
      <c r="G69" s="153"/>
      <c r="H69" s="153">
        <f>SUM(D69-F69)</f>
        <v>650000</v>
      </c>
      <c r="L69" s="220"/>
    </row>
    <row r="70" spans="1:13" s="38" customFormat="1" ht="15" customHeight="1" x14ac:dyDescent="0.2">
      <c r="A70" s="168" t="s">
        <v>214</v>
      </c>
      <c r="B70" s="148"/>
      <c r="C70" s="148"/>
      <c r="D70" s="153">
        <v>1000000</v>
      </c>
      <c r="E70" s="153"/>
      <c r="F70" s="151"/>
      <c r="G70" s="153"/>
      <c r="H70" s="153">
        <f t="shared" si="10"/>
        <v>1000000</v>
      </c>
      <c r="L70" s="217"/>
    </row>
    <row r="71" spans="1:13" s="12" customFormat="1" ht="15" customHeight="1" x14ac:dyDescent="0.25">
      <c r="A71" s="133"/>
      <c r="B71" s="40" t="s">
        <v>115</v>
      </c>
      <c r="C71" s="133"/>
      <c r="D71" s="180">
        <f>SUM(D64:D70)</f>
        <v>13340000</v>
      </c>
      <c r="E71" s="39"/>
      <c r="F71" s="181">
        <f>SUM(F64:F70)</f>
        <v>0</v>
      </c>
      <c r="G71" s="170"/>
      <c r="H71" s="180">
        <f>SUM(H64:H70)</f>
        <v>13340000</v>
      </c>
      <c r="J71" s="38"/>
      <c r="L71" s="217"/>
    </row>
    <row r="72" spans="1:13" s="12" customFormat="1" ht="15" customHeight="1" x14ac:dyDescent="0.25">
      <c r="A72" s="133"/>
      <c r="B72" s="138"/>
      <c r="C72" s="133"/>
      <c r="D72" s="134"/>
      <c r="E72" s="133"/>
      <c r="F72" s="134"/>
      <c r="G72" s="136"/>
      <c r="H72" s="134"/>
      <c r="L72" s="221"/>
    </row>
    <row r="73" spans="1:13" s="38" customFormat="1" ht="15" customHeight="1" x14ac:dyDescent="0.25">
      <c r="A73" s="138"/>
      <c r="B73" s="40" t="s">
        <v>113</v>
      </c>
      <c r="C73" s="133"/>
      <c r="D73" s="172">
        <v>16772556</v>
      </c>
      <c r="E73" s="170"/>
      <c r="F73" s="173">
        <v>1086300</v>
      </c>
      <c r="G73" s="174"/>
      <c r="H73" s="172">
        <f>SUM(D73-F73)</f>
        <v>15686256</v>
      </c>
      <c r="L73" s="217"/>
    </row>
    <row r="74" spans="1:13" s="38" customFormat="1" ht="24" customHeight="1" thickBot="1" x14ac:dyDescent="0.3">
      <c r="A74" s="133"/>
      <c r="B74" s="138" t="s">
        <v>96</v>
      </c>
      <c r="C74" s="154" t="s">
        <v>3</v>
      </c>
      <c r="D74" s="175">
        <f>D55+D61+D71+D73</f>
        <v>32304775</v>
      </c>
      <c r="E74" s="176"/>
      <c r="F74" s="175">
        <f>F55+F61+F71+F73</f>
        <v>1086300</v>
      </c>
      <c r="G74" s="177"/>
      <c r="H74" s="175">
        <f>H55+H61+H71+H73</f>
        <v>31218475</v>
      </c>
      <c r="L74" s="222">
        <f>SUM(L52:L73)</f>
        <v>0</v>
      </c>
    </row>
    <row r="75" spans="1:13" s="38" customFormat="1" ht="18.75" thickTop="1" x14ac:dyDescent="0.25">
      <c r="A75" s="127"/>
      <c r="B75" s="127"/>
      <c r="C75" s="127"/>
      <c r="D75" s="127"/>
      <c r="E75" s="127"/>
      <c r="F75" s="127"/>
      <c r="G75" s="127"/>
      <c r="H75" s="127"/>
    </row>
    <row r="76" spans="1:13" s="38" customFormat="1" ht="18" x14ac:dyDescent="0.25">
      <c r="A76" s="127"/>
      <c r="C76" s="127"/>
      <c r="D76" s="127"/>
      <c r="E76" s="127"/>
      <c r="F76" s="127"/>
      <c r="G76" s="127"/>
      <c r="H76" s="182"/>
    </row>
    <row r="77" spans="1:13" s="38" customFormat="1" ht="18" x14ac:dyDescent="0.25">
      <c r="A77" s="127"/>
      <c r="B77" s="127"/>
      <c r="C77" s="127"/>
      <c r="D77" s="127"/>
      <c r="E77" s="127"/>
      <c r="F77" s="127"/>
      <c r="G77" s="127"/>
      <c r="H77" s="127"/>
    </row>
    <row r="78" spans="1:13" s="38" customFormat="1" ht="18" x14ac:dyDescent="0.25">
      <c r="A78" s="127"/>
      <c r="C78" s="127"/>
      <c r="D78" s="127"/>
      <c r="E78" s="127"/>
      <c r="F78" s="127"/>
      <c r="G78" s="127"/>
      <c r="H78" s="127"/>
    </row>
    <row r="79" spans="1:13" s="12" customFormat="1" ht="18" x14ac:dyDescent="0.25">
      <c r="A79" s="127"/>
      <c r="C79" s="127"/>
      <c r="D79" s="127"/>
      <c r="E79" s="127"/>
      <c r="F79" s="127"/>
      <c r="G79" s="127"/>
      <c r="H79" s="127"/>
    </row>
    <row r="80" spans="1:13" s="38" customFormat="1" ht="18" x14ac:dyDescent="0.25">
      <c r="A80" s="127"/>
      <c r="B80" s="127"/>
      <c r="C80" s="127"/>
      <c r="D80" s="127"/>
      <c r="E80" s="127"/>
      <c r="F80" s="127"/>
      <c r="G80" s="127"/>
      <c r="H80" s="127"/>
      <c r="M80" s="42"/>
    </row>
    <row r="81" spans="1:13" s="38" customFormat="1" ht="18" x14ac:dyDescent="0.25">
      <c r="A81" s="127"/>
      <c r="B81" s="127"/>
      <c r="C81" s="127"/>
      <c r="D81" s="127"/>
      <c r="E81" s="127"/>
      <c r="F81" s="127"/>
      <c r="G81" s="127"/>
      <c r="H81" s="127"/>
      <c r="M81" s="42"/>
    </row>
    <row r="82" spans="1:13" s="38" customFormat="1" ht="18" x14ac:dyDescent="0.25">
      <c r="A82" s="127"/>
      <c r="B82" s="127"/>
      <c r="C82" s="127"/>
      <c r="D82" s="127"/>
      <c r="E82" s="127"/>
      <c r="F82" s="127"/>
      <c r="G82" s="127"/>
      <c r="H82" s="127"/>
    </row>
    <row r="83" spans="1:13" s="38" customFormat="1" ht="18" x14ac:dyDescent="0.25">
      <c r="A83" s="127"/>
      <c r="B83" s="127"/>
      <c r="C83" s="127"/>
      <c r="D83" s="127"/>
      <c r="E83" s="127"/>
      <c r="F83" s="127"/>
      <c r="G83" s="127"/>
      <c r="H83" s="127"/>
    </row>
    <row r="84" spans="1:13" s="38" customFormat="1" ht="18" x14ac:dyDescent="0.25">
      <c r="A84" s="127"/>
      <c r="B84" s="127"/>
      <c r="C84" s="127"/>
      <c r="D84" s="127"/>
      <c r="E84" s="127"/>
      <c r="F84" s="127"/>
      <c r="G84" s="127"/>
      <c r="H84" s="127"/>
    </row>
    <row r="85" spans="1:13" s="38" customFormat="1" ht="36" x14ac:dyDescent="0.25">
      <c r="A85" s="127"/>
      <c r="B85" s="378" t="s">
        <v>122</v>
      </c>
      <c r="C85" s="379"/>
      <c r="D85" s="380" t="s">
        <v>341</v>
      </c>
      <c r="E85" s="379"/>
      <c r="F85" s="381" t="s">
        <v>123</v>
      </c>
      <c r="G85" s="379"/>
      <c r="H85" s="382" t="s">
        <v>252</v>
      </c>
      <c r="L85" s="383" t="str">
        <f>H85</f>
        <v>Estimated Balance at Month End</v>
      </c>
    </row>
    <row r="86" spans="1:13" s="38" customFormat="1" ht="23.25" x14ac:dyDescent="0.35">
      <c r="A86" s="127"/>
      <c r="B86" s="248" t="s">
        <v>116</v>
      </c>
      <c r="C86" s="255">
        <v>127778</v>
      </c>
      <c r="D86" s="256">
        <f>132160+45083</f>
        <v>177243</v>
      </c>
      <c r="E86" s="257"/>
      <c r="F86" s="258">
        <f>F55</f>
        <v>0</v>
      </c>
      <c r="G86" s="259"/>
      <c r="H86" s="260">
        <f>F86+D86</f>
        <v>177243</v>
      </c>
      <c r="L86" s="258">
        <f>H86</f>
        <v>177243</v>
      </c>
    </row>
    <row r="87" spans="1:13" s="38" customFormat="1" ht="23.25" x14ac:dyDescent="0.35">
      <c r="A87" s="127"/>
      <c r="B87" s="248" t="s">
        <v>117</v>
      </c>
      <c r="C87" s="254">
        <v>4313673</v>
      </c>
      <c r="D87" s="250">
        <v>0</v>
      </c>
      <c r="E87" s="251"/>
      <c r="F87" s="252">
        <v>0</v>
      </c>
      <c r="G87" s="253"/>
      <c r="H87" s="253">
        <f t="shared" ref="H87:H88" si="13">F87+D87</f>
        <v>0</v>
      </c>
      <c r="L87" s="258">
        <f t="shared" ref="L87:L89" si="14">H87</f>
        <v>0</v>
      </c>
    </row>
    <row r="88" spans="1:13" s="38" customFormat="1" ht="23.25" x14ac:dyDescent="0.35">
      <c r="A88" s="127"/>
      <c r="B88" s="248" t="s">
        <v>118</v>
      </c>
      <c r="C88" s="254">
        <v>8250283</v>
      </c>
      <c r="D88" s="250">
        <f>1314976+500000+200000</f>
        <v>2014976</v>
      </c>
      <c r="E88" s="251"/>
      <c r="F88" s="252">
        <f>F61</f>
        <v>0</v>
      </c>
      <c r="G88" s="253"/>
      <c r="H88" s="253">
        <f t="shared" si="13"/>
        <v>2014976</v>
      </c>
      <c r="L88" s="258">
        <f t="shared" si="14"/>
        <v>2014976</v>
      </c>
    </row>
    <row r="89" spans="1:13" s="38" customFormat="1" ht="23.25" x14ac:dyDescent="0.35">
      <c r="A89" s="127"/>
      <c r="B89" s="248" t="s">
        <v>119</v>
      </c>
      <c r="C89" s="249">
        <v>0</v>
      </c>
      <c r="D89" s="250">
        <f>1700000+1000000+5740000+691129+2558871+1000000+850000</f>
        <v>13540000</v>
      </c>
      <c r="E89" s="251"/>
      <c r="F89" s="252">
        <v>0</v>
      </c>
      <c r="G89" s="253"/>
      <c r="H89" s="253">
        <f>D89-F89</f>
        <v>13540000</v>
      </c>
      <c r="L89" s="258">
        <f t="shared" si="14"/>
        <v>13540000</v>
      </c>
    </row>
    <row r="90" spans="1:13" s="38" customFormat="1" ht="23.25" x14ac:dyDescent="0.35">
      <c r="A90" s="127"/>
      <c r="B90" s="248" t="s">
        <v>120</v>
      </c>
      <c r="C90" s="254">
        <v>9038193</v>
      </c>
      <c r="D90" s="250">
        <v>17106875</v>
      </c>
      <c r="E90" s="251"/>
      <c r="F90" s="252">
        <v>1086300</v>
      </c>
      <c r="G90" s="253"/>
      <c r="H90" s="253">
        <f>D90-F90</f>
        <v>16020575</v>
      </c>
      <c r="L90" s="258">
        <f>H90</f>
        <v>16020575</v>
      </c>
    </row>
    <row r="91" spans="1:13" s="38" customFormat="1" ht="23.25" x14ac:dyDescent="0.35">
      <c r="A91" s="127"/>
      <c r="B91" s="248"/>
      <c r="C91" s="254"/>
      <c r="D91" s="250"/>
      <c r="E91" s="251"/>
      <c r="F91" s="252"/>
      <c r="G91" s="253"/>
      <c r="H91" s="253"/>
      <c r="L91" s="252"/>
    </row>
    <row r="92" spans="1:13" s="38" customFormat="1" ht="23.25" x14ac:dyDescent="0.35">
      <c r="A92" s="127"/>
      <c r="B92" s="384" t="s">
        <v>121</v>
      </c>
      <c r="C92" s="385">
        <v>21729927</v>
      </c>
      <c r="D92" s="386">
        <f>SUM(D86:D90)</f>
        <v>32839094</v>
      </c>
      <c r="E92" s="387"/>
      <c r="F92" s="388">
        <f>SUM(F86:F90)</f>
        <v>1086300</v>
      </c>
      <c r="G92" s="389"/>
      <c r="H92" s="390">
        <f>SUM(H86:H90)</f>
        <v>31752794</v>
      </c>
      <c r="I92" s="326"/>
      <c r="J92" s="326"/>
      <c r="K92" s="326"/>
      <c r="L92" s="388">
        <f>SUM(L86:L90)</f>
        <v>31752794</v>
      </c>
      <c r="M92" s="310"/>
    </row>
    <row r="93" spans="1:13" s="38" customFormat="1" ht="20.25" x14ac:dyDescent="0.3">
      <c r="A93" s="127"/>
      <c r="B93" s="127"/>
      <c r="C93" s="127"/>
      <c r="D93" s="127"/>
      <c r="E93" s="127"/>
      <c r="F93" s="127"/>
      <c r="G93" s="127"/>
      <c r="H93" s="127"/>
      <c r="M93" s="288"/>
    </row>
    <row r="94" spans="1:13" s="38" customFormat="1" ht="23.25" x14ac:dyDescent="0.35">
      <c r="B94" s="309" t="s">
        <v>342</v>
      </c>
      <c r="L94" s="388">
        <v>-2443930</v>
      </c>
      <c r="M94" s="310"/>
    </row>
    <row r="95" spans="1:13" s="38" customFormat="1" ht="20.25" x14ac:dyDescent="0.3">
      <c r="M95" s="288"/>
    </row>
    <row r="96" spans="1:13" s="38" customFormat="1" ht="23.25" x14ac:dyDescent="0.35">
      <c r="B96" s="287" t="s">
        <v>253</v>
      </c>
      <c r="M96" s="288"/>
    </row>
    <row r="97" spans="2:13" s="38" customFormat="1" ht="20.25" x14ac:dyDescent="0.3">
      <c r="B97" s="288"/>
      <c r="M97" s="288"/>
    </row>
    <row r="98" spans="2:13" s="38" customFormat="1" ht="23.25" x14ac:dyDescent="0.35">
      <c r="B98" s="287" t="s">
        <v>254</v>
      </c>
      <c r="L98" s="388">
        <v>35062222</v>
      </c>
      <c r="M98" s="288"/>
    </row>
    <row r="99" spans="2:13" s="38" customFormat="1" ht="23.25" x14ac:dyDescent="0.35">
      <c r="B99" s="289"/>
      <c r="C99" s="290"/>
      <c r="D99" s="291"/>
      <c r="E99" s="290"/>
      <c r="F99" s="290"/>
      <c r="G99" s="290"/>
      <c r="H99" s="290"/>
      <c r="I99" s="292"/>
      <c r="J99" s="292"/>
      <c r="K99" s="292"/>
      <c r="L99" s="292"/>
    </row>
    <row r="100" spans="2:13" s="38" customFormat="1" ht="23.25" x14ac:dyDescent="0.35">
      <c r="B100" s="293"/>
      <c r="C100" s="294"/>
      <c r="D100" s="295"/>
      <c r="E100" s="296"/>
      <c r="F100" s="297"/>
      <c r="G100" s="298"/>
      <c r="H100" s="299"/>
      <c r="I100" s="292"/>
      <c r="J100" s="292"/>
      <c r="K100" s="292"/>
      <c r="L100" s="329"/>
    </row>
    <row r="101" spans="2:13" s="38" customFormat="1" ht="23.25" x14ac:dyDescent="0.35">
      <c r="B101" s="293"/>
      <c r="C101" s="300"/>
      <c r="D101" s="301"/>
      <c r="E101" s="302"/>
      <c r="F101" s="303"/>
      <c r="G101" s="304"/>
      <c r="H101" s="304"/>
      <c r="I101" s="292"/>
      <c r="J101" s="292"/>
      <c r="K101" s="292"/>
      <c r="L101" s="325"/>
    </row>
    <row r="102" spans="2:13" s="38" customFormat="1" ht="23.25" x14ac:dyDescent="0.35">
      <c r="B102" s="293"/>
      <c r="C102" s="300"/>
      <c r="D102" s="301"/>
      <c r="E102" s="302"/>
      <c r="F102" s="303"/>
      <c r="G102" s="304"/>
      <c r="H102" s="304"/>
      <c r="I102" s="292"/>
      <c r="J102" s="292"/>
      <c r="K102" s="292"/>
      <c r="L102" s="292"/>
    </row>
    <row r="103" spans="2:13" s="38" customFormat="1" ht="23.25" x14ac:dyDescent="0.35">
      <c r="B103" s="293"/>
      <c r="C103" s="305"/>
      <c r="D103" s="301"/>
      <c r="E103" s="302"/>
      <c r="F103" s="303"/>
      <c r="G103" s="304"/>
      <c r="H103" s="304"/>
      <c r="I103" s="292"/>
      <c r="J103" s="292"/>
      <c r="K103" s="292"/>
      <c r="L103" s="292"/>
    </row>
    <row r="104" spans="2:13" s="38" customFormat="1" ht="23.25" x14ac:dyDescent="0.35">
      <c r="B104" s="293"/>
      <c r="C104" s="300"/>
      <c r="D104" s="301"/>
      <c r="E104" s="302"/>
      <c r="F104" s="303"/>
      <c r="G104" s="304"/>
      <c r="H104" s="304"/>
      <c r="I104" s="292"/>
      <c r="J104" s="292"/>
      <c r="K104" s="292"/>
      <c r="L104" s="292"/>
    </row>
    <row r="105" spans="2:13" s="38" customFormat="1" ht="23.25" x14ac:dyDescent="0.35">
      <c r="B105" s="293"/>
      <c r="C105" s="300"/>
      <c r="D105" s="306"/>
      <c r="E105" s="307"/>
      <c r="F105" s="297"/>
      <c r="G105" s="298"/>
      <c r="H105" s="308"/>
      <c r="I105" s="292"/>
      <c r="J105" s="292"/>
      <c r="K105" s="292"/>
      <c r="L105" s="292"/>
    </row>
    <row r="106" spans="2:13" s="38" customFormat="1" ht="23.25" x14ac:dyDescent="0.2">
      <c r="B106" s="292"/>
      <c r="C106" s="292"/>
      <c r="D106" s="306"/>
      <c r="E106" s="292"/>
      <c r="F106" s="375"/>
      <c r="G106" s="292"/>
      <c r="H106" s="292"/>
      <c r="I106" s="292"/>
      <c r="J106" s="292"/>
      <c r="K106" s="292"/>
      <c r="L106" s="292"/>
    </row>
    <row r="107" spans="2:13" s="38" customFormat="1" ht="14.25" x14ac:dyDescent="0.2">
      <c r="B107" s="292"/>
      <c r="C107" s="292"/>
      <c r="D107" s="292"/>
      <c r="E107" s="292"/>
      <c r="F107" s="292"/>
      <c r="G107" s="292"/>
      <c r="H107" s="292"/>
      <c r="I107" s="292"/>
      <c r="J107" s="292"/>
      <c r="K107" s="292"/>
      <c r="L107" s="292"/>
    </row>
    <row r="108" spans="2:13" s="38" customFormat="1" ht="14.25" x14ac:dyDescent="0.2">
      <c r="B108" s="292"/>
      <c r="C108" s="292"/>
      <c r="D108" s="292"/>
      <c r="E108" s="292"/>
      <c r="F108" s="292"/>
      <c r="G108" s="292"/>
      <c r="H108" s="292"/>
      <c r="I108" s="292"/>
      <c r="J108" s="292"/>
      <c r="K108" s="292"/>
      <c r="L108" s="292"/>
    </row>
    <row r="109" spans="2:13" s="38" customFormat="1" ht="14.25" x14ac:dyDescent="0.2">
      <c r="B109" s="292"/>
      <c r="C109" s="292"/>
      <c r="D109" s="292"/>
      <c r="E109" s="292"/>
      <c r="F109" s="292"/>
      <c r="G109" s="292"/>
      <c r="H109" s="292"/>
      <c r="I109" s="292"/>
      <c r="J109" s="292"/>
      <c r="K109" s="292"/>
      <c r="L109" s="292"/>
    </row>
    <row r="110" spans="2:13" s="38" customFormat="1" ht="14.25" x14ac:dyDescent="0.2">
      <c r="B110" s="292"/>
      <c r="C110" s="292"/>
      <c r="D110" s="375"/>
      <c r="E110" s="292"/>
      <c r="F110" s="292"/>
      <c r="G110" s="292"/>
      <c r="H110" s="292"/>
      <c r="I110" s="292"/>
      <c r="J110" s="292"/>
      <c r="K110" s="292"/>
      <c r="L110" s="292"/>
    </row>
    <row r="111" spans="2:13" s="38" customFormat="1" ht="14.25" x14ac:dyDescent="0.2">
      <c r="B111" s="292"/>
      <c r="C111" s="292"/>
      <c r="D111" s="292"/>
      <c r="E111" s="292"/>
      <c r="F111" s="292"/>
      <c r="G111" s="292"/>
      <c r="H111" s="292"/>
      <c r="I111" s="292"/>
      <c r="J111" s="292"/>
      <c r="K111" s="292"/>
      <c r="L111" s="292"/>
    </row>
    <row r="112" spans="2:13" s="38" customFormat="1" ht="14.25" x14ac:dyDescent="0.2"/>
    <row r="113" spans="4:4" s="38" customFormat="1" ht="14.25" x14ac:dyDescent="0.2">
      <c r="D113" s="58"/>
    </row>
    <row r="114" spans="4:4" s="38" customFormat="1" ht="14.25" x14ac:dyDescent="0.2"/>
    <row r="115" spans="4:4" s="38" customFormat="1" ht="14.25" x14ac:dyDescent="0.2">
      <c r="D115" s="58"/>
    </row>
    <row r="116" spans="4:4" s="38" customFormat="1" ht="14.25" x14ac:dyDescent="0.2"/>
    <row r="117" spans="4:4" s="38" customFormat="1" ht="14.25" x14ac:dyDescent="0.2"/>
    <row r="118" spans="4:4" s="38" customFormat="1" ht="14.25" x14ac:dyDescent="0.2"/>
    <row r="119" spans="4:4" s="38" customFormat="1" ht="14.25" x14ac:dyDescent="0.2"/>
    <row r="120" spans="4:4" s="38" customFormat="1" ht="14.25" x14ac:dyDescent="0.2"/>
    <row r="121" spans="4:4" s="38" customFormat="1" ht="14.25" x14ac:dyDescent="0.2"/>
    <row r="122" spans="4:4" s="38" customFormat="1" ht="14.25" x14ac:dyDescent="0.2"/>
    <row r="123" spans="4:4" s="38" customFormat="1" ht="14.25" x14ac:dyDescent="0.2"/>
    <row r="124" spans="4:4" s="38" customFormat="1" ht="14.25" x14ac:dyDescent="0.2"/>
    <row r="125" spans="4:4" s="38" customFormat="1" ht="14.25" x14ac:dyDescent="0.2"/>
    <row r="126" spans="4:4" s="38" customFormat="1" ht="14.25" x14ac:dyDescent="0.2"/>
    <row r="127" spans="4:4" s="38" customFormat="1" ht="14.25" x14ac:dyDescent="0.2"/>
    <row r="128" spans="4:4" s="38" customFormat="1" ht="14.25" x14ac:dyDescent="0.2"/>
    <row r="129" s="38" customFormat="1" ht="14.25" x14ac:dyDescent="0.2"/>
    <row r="130" s="38" customFormat="1" ht="14.25" x14ac:dyDescent="0.2"/>
    <row r="131" s="38" customFormat="1" ht="14.25" x14ac:dyDescent="0.2"/>
    <row r="132" s="38" customFormat="1" ht="14.25" x14ac:dyDescent="0.2"/>
    <row r="133" s="38" customFormat="1" ht="14.25" x14ac:dyDescent="0.2"/>
    <row r="134" s="38" customFormat="1" ht="14.25" x14ac:dyDescent="0.2"/>
    <row r="135" s="38" customFormat="1" ht="14.25" x14ac:dyDescent="0.2"/>
    <row r="136" s="38" customFormat="1" ht="14.25" x14ac:dyDescent="0.2"/>
    <row r="137" s="38" customFormat="1" ht="14.25" x14ac:dyDescent="0.2"/>
    <row r="138" s="38" customFormat="1" ht="14.25" x14ac:dyDescent="0.2"/>
    <row r="139" s="38" customFormat="1" ht="14.25" x14ac:dyDescent="0.2"/>
    <row r="140" s="38" customFormat="1" ht="14.25" x14ac:dyDescent="0.2"/>
    <row r="141" s="38" customFormat="1" ht="14.25" x14ac:dyDescent="0.2"/>
    <row r="142" s="38" customFormat="1" ht="14.25" x14ac:dyDescent="0.2"/>
    <row r="143" s="38" customFormat="1" ht="14.25" x14ac:dyDescent="0.2"/>
    <row r="144" s="38" customFormat="1" ht="14.25" x14ac:dyDescent="0.2"/>
  </sheetData>
  <mergeCells count="3">
    <mergeCell ref="A49:H49"/>
    <mergeCell ref="A7:H7"/>
    <mergeCell ref="A5:H5"/>
  </mergeCells>
  <phoneticPr fontId="0" type="noConversion"/>
  <printOptions horizontalCentered="1"/>
  <pageMargins left="0.5" right="0.5" top="1" bottom="0.5" header="0" footer="0"/>
  <pageSetup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418"/>
  <sheetViews>
    <sheetView view="pageBreakPreview" topLeftCell="A62" zoomScale="60" zoomScaleNormal="85" workbookViewId="0">
      <selection activeCell="L136" sqref="L136:L137"/>
    </sheetView>
  </sheetViews>
  <sheetFormatPr defaultColWidth="8.88671875" defaultRowHeight="15.75" x14ac:dyDescent="0.25"/>
  <cols>
    <col min="1" max="1" width="9.77734375" style="2" customWidth="1"/>
    <col min="2" max="2" width="35.77734375" style="2" customWidth="1"/>
    <col min="3" max="3" width="15.33203125" style="10" customWidth="1"/>
    <col min="4" max="4" width="0.6640625" style="2" customWidth="1"/>
    <col min="5" max="5" width="13.5546875" style="2" bestFit="1" customWidth="1"/>
    <col min="6" max="6" width="0.6640625" style="2" customWidth="1"/>
    <col min="7" max="7" width="11.33203125" style="3" bestFit="1" customWidth="1"/>
    <col min="8" max="8" width="0.6640625" style="2" customWidth="1"/>
    <col min="9" max="9" width="12.88671875" style="2" customWidth="1"/>
    <col min="10" max="10" width="0.6640625" style="2" customWidth="1"/>
    <col min="11" max="11" width="8.5546875" style="60" customWidth="1"/>
    <col min="12" max="12" width="0.6640625" style="2" customWidth="1"/>
    <col min="13" max="13" width="21" style="2" bestFit="1" customWidth="1"/>
    <col min="14" max="14" width="1.77734375" style="2" customWidth="1"/>
    <col min="15" max="15" width="10.6640625" style="2" customWidth="1"/>
    <col min="16" max="16" width="11.77734375" style="2" bestFit="1" customWidth="1"/>
    <col min="17" max="17" width="12" style="283" bestFit="1" customWidth="1"/>
    <col min="18" max="18" width="17.5546875" style="2" customWidth="1"/>
    <col min="19" max="19" width="11.33203125" style="2" customWidth="1"/>
    <col min="20" max="20" width="3.33203125" style="2" customWidth="1"/>
    <col min="21" max="21" width="10.44140625" style="2" bestFit="1" customWidth="1"/>
    <col min="22" max="22" width="8.88671875" style="2"/>
    <col min="23" max="23" width="10.44140625" style="2" bestFit="1" customWidth="1"/>
    <col min="24" max="16384" width="8.88671875" style="2"/>
  </cols>
  <sheetData>
    <row r="1" spans="1:23" x14ac:dyDescent="0.25">
      <c r="M1" s="12" t="s">
        <v>188</v>
      </c>
    </row>
    <row r="2" spans="1:23" s="1" customFormat="1" ht="18" x14ac:dyDescent="0.25">
      <c r="B2" s="35" t="s">
        <v>4</v>
      </c>
      <c r="C2" s="9"/>
      <c r="G2" s="6"/>
      <c r="H2" s="6"/>
      <c r="I2" s="6"/>
      <c r="J2" s="6"/>
      <c r="K2" s="61"/>
      <c r="L2" s="6"/>
      <c r="M2" s="6"/>
      <c r="Q2" s="283"/>
    </row>
    <row r="3" spans="1:23" x14ac:dyDescent="0.25">
      <c r="B3" s="39" t="s">
        <v>338</v>
      </c>
      <c r="G3" s="5"/>
      <c r="H3"/>
      <c r="I3" s="5"/>
      <c r="J3" s="5"/>
      <c r="K3" s="164"/>
      <c r="L3" s="5"/>
      <c r="M3" s="5"/>
    </row>
    <row r="4" spans="1:23" x14ac:dyDescent="0.25">
      <c r="B4" s="59" t="str">
        <f>+'General Fund'!B4</f>
        <v>November 2021</v>
      </c>
      <c r="G4" s="5"/>
      <c r="H4" s="5"/>
      <c r="I4" s="5"/>
      <c r="J4" s="5"/>
      <c r="L4" s="5"/>
      <c r="M4" s="5"/>
    </row>
    <row r="5" spans="1:23" x14ac:dyDescent="0.25">
      <c r="B5" s="59"/>
      <c r="G5" s="5"/>
      <c r="H5" s="5"/>
      <c r="I5" s="5"/>
      <c r="J5" s="5"/>
      <c r="K5"/>
      <c r="L5"/>
      <c r="M5"/>
    </row>
    <row r="6" spans="1:23" x14ac:dyDescent="0.25">
      <c r="B6" s="59"/>
      <c r="G6" s="5"/>
      <c r="H6" s="5"/>
      <c r="I6" s="5"/>
      <c r="J6" s="5"/>
      <c r="L6" s="5"/>
      <c r="M6" s="5"/>
    </row>
    <row r="7" spans="1:23" ht="20.25" customHeight="1" x14ac:dyDescent="0.25">
      <c r="G7" s="219" t="s">
        <v>215</v>
      </c>
      <c r="H7" s="5"/>
      <c r="I7" s="4" t="s">
        <v>3</v>
      </c>
      <c r="J7" s="4"/>
      <c r="K7" s="62"/>
      <c r="L7" s="4"/>
      <c r="M7" s="4"/>
    </row>
    <row r="8" spans="1:23" s="52" customFormat="1" ht="25.7" customHeight="1" x14ac:dyDescent="0.2">
      <c r="B8" s="52" t="s">
        <v>3</v>
      </c>
      <c r="C8" s="198" t="s">
        <v>75</v>
      </c>
      <c r="E8" s="194" t="s">
        <v>76</v>
      </c>
      <c r="G8" s="195" t="s">
        <v>77</v>
      </c>
      <c r="H8" s="53"/>
      <c r="I8" s="196" t="s">
        <v>82</v>
      </c>
      <c r="J8" s="53"/>
      <c r="K8" s="197" t="s">
        <v>81</v>
      </c>
      <c r="L8" s="55"/>
      <c r="M8" s="195" t="s">
        <v>182</v>
      </c>
    </row>
    <row r="9" spans="1:23" s="22" customFormat="1" ht="15" customHeight="1" x14ac:dyDescent="0.2">
      <c r="C9" s="37"/>
      <c r="E9" s="23"/>
      <c r="F9" s="24"/>
      <c r="G9" s="238"/>
      <c r="H9" s="25"/>
      <c r="I9" s="24"/>
      <c r="J9" s="25"/>
      <c r="K9" s="29"/>
      <c r="L9" s="7"/>
      <c r="M9" s="25"/>
      <c r="P9" s="89"/>
      <c r="Q9" s="89"/>
      <c r="R9" s="312"/>
      <c r="S9" s="89"/>
      <c r="U9" s="311"/>
    </row>
    <row r="10" spans="1:23" s="89" customFormat="1" ht="15" customHeight="1" x14ac:dyDescent="0.2">
      <c r="B10" s="88" t="s">
        <v>9</v>
      </c>
      <c r="C10" s="12"/>
      <c r="D10" s="12"/>
      <c r="E10" s="89" t="s">
        <v>3</v>
      </c>
      <c r="G10" s="239"/>
      <c r="H10" s="18"/>
      <c r="I10" s="18"/>
      <c r="J10" s="18"/>
      <c r="K10" s="112"/>
      <c r="L10" s="18"/>
      <c r="M10" s="18"/>
      <c r="R10" s="312"/>
      <c r="U10" s="327"/>
    </row>
    <row r="11" spans="1:23" s="89" customFormat="1" ht="15" customHeight="1" x14ac:dyDescent="0.2">
      <c r="B11" s="85" t="s">
        <v>23</v>
      </c>
      <c r="C11" s="113"/>
      <c r="G11" s="239"/>
      <c r="H11" s="18"/>
      <c r="I11" s="18"/>
      <c r="J11" s="18"/>
      <c r="K11" s="112"/>
      <c r="L11" s="18"/>
      <c r="M11" s="18"/>
      <c r="U11" s="327"/>
    </row>
    <row r="12" spans="1:23" s="89" customFormat="1" ht="15" customHeight="1" x14ac:dyDescent="0.2">
      <c r="A12" s="115"/>
      <c r="B12" s="86" t="s">
        <v>44</v>
      </c>
      <c r="C12" s="113"/>
      <c r="D12" s="89">
        <v>23950677</v>
      </c>
      <c r="E12" s="334">
        <v>8753029</v>
      </c>
      <c r="F12" s="90"/>
      <c r="G12" s="235">
        <f>8208+85495+50000+12794-221461-949645</f>
        <v>-1014609</v>
      </c>
      <c r="H12" s="90"/>
      <c r="I12" s="90">
        <f>SUM(E12:H12)</f>
        <v>7738420</v>
      </c>
      <c r="J12" s="14"/>
      <c r="K12" s="34">
        <f>G12/E12</f>
        <v>-0.11591518775957443</v>
      </c>
      <c r="L12" s="13"/>
      <c r="M12" s="15" t="s">
        <v>397</v>
      </c>
      <c r="U12" s="327"/>
      <c r="W12" s="90"/>
    </row>
    <row r="13" spans="1:23" s="89" customFormat="1" ht="15" customHeight="1" x14ac:dyDescent="0.2">
      <c r="B13" s="86" t="s">
        <v>45</v>
      </c>
      <c r="C13" s="113"/>
      <c r="E13" s="324">
        <v>0</v>
      </c>
      <c r="F13" s="14"/>
      <c r="G13" s="235"/>
      <c r="H13" s="14"/>
      <c r="I13" s="324">
        <f>SUM(E13:H13)</f>
        <v>0</v>
      </c>
      <c r="J13" s="14"/>
      <c r="K13" s="34"/>
      <c r="L13" s="15"/>
      <c r="M13" s="15"/>
      <c r="T13" s="276"/>
      <c r="U13" s="327"/>
      <c r="W13" s="90"/>
    </row>
    <row r="14" spans="1:23" s="89" customFormat="1" ht="31.5" customHeight="1" x14ac:dyDescent="0.2">
      <c r="B14" s="86" t="s">
        <v>46</v>
      </c>
      <c r="C14" s="113"/>
      <c r="E14" s="14">
        <f>39480890-E17-E18-E19+77933+2009955</f>
        <v>40097904</v>
      </c>
      <c r="F14" s="14"/>
      <c r="G14" s="235">
        <f>5615+11223+111345+4310+632401+423+45060+38561+121058+136299-111309-43300-29428-1678-96108</f>
        <v>824472</v>
      </c>
      <c r="H14" s="14"/>
      <c r="I14" s="14">
        <f>SUM(E14:H14)</f>
        <v>40922376</v>
      </c>
      <c r="J14" s="14"/>
      <c r="K14" s="34">
        <f>G14/E14</f>
        <v>2.0561473736881608E-2</v>
      </c>
      <c r="L14" s="13"/>
      <c r="M14" s="431" t="s">
        <v>398</v>
      </c>
      <c r="U14" s="327"/>
      <c r="W14" s="90"/>
    </row>
    <row r="15" spans="1:23" s="89" customFormat="1" ht="15" customHeight="1" x14ac:dyDescent="0.2">
      <c r="B15" s="77" t="s">
        <v>10</v>
      </c>
      <c r="C15" s="113"/>
      <c r="E15" s="202">
        <f>SUM(E12:E14)</f>
        <v>48850933</v>
      </c>
      <c r="F15" s="203"/>
      <c r="G15" s="224">
        <f>SUM(G12:G14)</f>
        <v>-190137</v>
      </c>
      <c r="H15" s="203"/>
      <c r="I15" s="202">
        <f>SUM(I12:I14)</f>
        <v>48660796</v>
      </c>
      <c r="J15" s="14"/>
      <c r="K15" s="34">
        <f>G15/E15</f>
        <v>-3.8921876886158962E-3</v>
      </c>
      <c r="L15" s="19"/>
      <c r="M15" s="15"/>
      <c r="W15" s="90"/>
    </row>
    <row r="16" spans="1:23" s="89" customFormat="1" ht="15" customHeight="1" x14ac:dyDescent="0.2">
      <c r="B16" s="85" t="s">
        <v>5</v>
      </c>
      <c r="C16" s="113"/>
      <c r="E16" s="106"/>
      <c r="F16" s="106"/>
      <c r="G16" s="234" t="s">
        <v>3</v>
      </c>
      <c r="H16" s="106"/>
      <c r="I16" s="106"/>
      <c r="J16" s="18"/>
      <c r="K16" s="34"/>
      <c r="L16" s="18"/>
      <c r="M16" s="15"/>
      <c r="U16" s="328"/>
      <c r="V16" s="261"/>
    </row>
    <row r="17" spans="1:21" s="89" customFormat="1" ht="15" customHeight="1" x14ac:dyDescent="0.2">
      <c r="A17" s="89">
        <v>5615</v>
      </c>
      <c r="B17" s="86" t="s">
        <v>49</v>
      </c>
      <c r="C17" s="113"/>
      <c r="E17" s="78">
        <v>550787</v>
      </c>
      <c r="F17" s="78"/>
      <c r="G17" s="235"/>
      <c r="H17" s="78"/>
      <c r="I17" s="92">
        <f>SUM(E17:G17)</f>
        <v>550787</v>
      </c>
      <c r="J17" s="18"/>
      <c r="K17" s="34"/>
      <c r="L17" s="18"/>
      <c r="M17" s="15"/>
    </row>
    <row r="18" spans="1:21" s="89" customFormat="1" ht="15" customHeight="1" x14ac:dyDescent="0.2">
      <c r="A18" s="89">
        <v>5615</v>
      </c>
      <c r="B18" s="86" t="s">
        <v>344</v>
      </c>
      <c r="C18" s="113"/>
      <c r="E18" s="78">
        <v>600000</v>
      </c>
      <c r="F18" s="78"/>
      <c r="G18" s="235"/>
      <c r="H18" s="78"/>
      <c r="I18" s="92">
        <f>SUM(E18:G18)</f>
        <v>600000</v>
      </c>
      <c r="J18" s="333"/>
      <c r="K18" s="34"/>
      <c r="L18" s="333"/>
      <c r="M18" s="15"/>
    </row>
    <row r="19" spans="1:21" s="89" customFormat="1" ht="15" customHeight="1" x14ac:dyDescent="0.2">
      <c r="A19" s="89">
        <v>5615</v>
      </c>
      <c r="B19" s="86" t="s">
        <v>345</v>
      </c>
      <c r="C19" s="113"/>
      <c r="E19" s="78">
        <f>920087-E18</f>
        <v>320087</v>
      </c>
      <c r="F19" s="78"/>
      <c r="G19" s="235"/>
      <c r="H19" s="78"/>
      <c r="I19" s="92">
        <f>SUM(E19:G19)</f>
        <v>320087</v>
      </c>
      <c r="J19" s="332"/>
      <c r="K19" s="34"/>
      <c r="L19" s="332"/>
      <c r="M19" s="15"/>
    </row>
    <row r="20" spans="1:21" s="89" customFormat="1" ht="15" customHeight="1" x14ac:dyDescent="0.2">
      <c r="B20" s="77" t="s">
        <v>22</v>
      </c>
      <c r="C20" s="113"/>
      <c r="E20" s="206">
        <f>SUM(E17:E19)</f>
        <v>1470874</v>
      </c>
      <c r="F20" s="157"/>
      <c r="G20" s="233">
        <f>SUM(G17:G19)</f>
        <v>0</v>
      </c>
      <c r="H20" s="157"/>
      <c r="I20" s="206">
        <f>SUM(I17:I19)</f>
        <v>1470874</v>
      </c>
      <c r="J20" s="18"/>
      <c r="K20" s="34"/>
      <c r="L20" s="18"/>
      <c r="M20" s="18"/>
    </row>
    <row r="21" spans="1:21" s="89" customFormat="1" ht="15" customHeight="1" x14ac:dyDescent="0.2">
      <c r="B21" s="95" t="s">
        <v>177</v>
      </c>
      <c r="C21" s="113"/>
      <c r="E21" s="280">
        <f>SUM(E20,E15)</f>
        <v>50321807</v>
      </c>
      <c r="F21" s="205"/>
      <c r="G21" s="240">
        <f>SUM(G20,G15)</f>
        <v>-190137</v>
      </c>
      <c r="H21" s="205"/>
      <c r="I21" s="280">
        <f>SUM(I20,I15)</f>
        <v>50131670</v>
      </c>
      <c r="J21" s="18"/>
      <c r="K21" s="34">
        <f>G21/E21</f>
        <v>-3.7784215499256616E-3</v>
      </c>
      <c r="L21" s="18"/>
      <c r="M21" s="18"/>
    </row>
    <row r="22" spans="1:21" s="89" customFormat="1" ht="15" customHeight="1" x14ac:dyDescent="0.25">
      <c r="B22" s="115"/>
      <c r="C22" s="113"/>
      <c r="E22" s="98"/>
      <c r="F22" s="98"/>
      <c r="G22" s="230"/>
      <c r="H22" s="98"/>
      <c r="I22" s="98"/>
      <c r="J22" s="18"/>
      <c r="K22" s="34"/>
      <c r="L22" s="18"/>
      <c r="M22" s="18"/>
      <c r="P22" s="262"/>
      <c r="Q22" s="284"/>
      <c r="R22" s="283"/>
      <c r="S22" s="285"/>
    </row>
    <row r="23" spans="1:21" s="89" customFormat="1" ht="15" customHeight="1" x14ac:dyDescent="0.25">
      <c r="B23" s="88" t="s">
        <v>8</v>
      </c>
      <c r="C23" s="113"/>
      <c r="E23" s="359"/>
      <c r="F23" s="98"/>
      <c r="G23" s="230"/>
      <c r="H23" s="98"/>
      <c r="I23" s="98"/>
      <c r="J23" s="18"/>
      <c r="K23" s="34"/>
      <c r="L23" s="18"/>
      <c r="M23" s="18"/>
      <c r="P23"/>
      <c r="Q23" s="284"/>
      <c r="R23" s="283"/>
      <c r="S23" s="285"/>
    </row>
    <row r="24" spans="1:21" s="89" customFormat="1" ht="15" customHeight="1" x14ac:dyDescent="0.25">
      <c r="B24" s="85" t="s">
        <v>74</v>
      </c>
      <c r="C24" s="113"/>
      <c r="D24" s="12"/>
      <c r="E24" s="359"/>
      <c r="F24" s="98"/>
      <c r="G24" s="230"/>
      <c r="H24" s="98"/>
      <c r="I24" s="98"/>
      <c r="J24" s="18"/>
      <c r="K24" s="34"/>
      <c r="L24" s="18"/>
      <c r="O24" s="18" t="s">
        <v>3</v>
      </c>
      <c r="R24" s="312"/>
      <c r="S24" s="285"/>
    </row>
    <row r="25" spans="1:21" s="12" customFormat="1" ht="15" customHeight="1" x14ac:dyDescent="0.25">
      <c r="A25" s="12">
        <v>2302</v>
      </c>
      <c r="B25" s="86" t="s">
        <v>35</v>
      </c>
      <c r="C25" s="116" t="s">
        <v>331</v>
      </c>
      <c r="E25" s="360">
        <v>3384995</v>
      </c>
      <c r="F25" s="79"/>
      <c r="G25" s="235">
        <v>136299</v>
      </c>
      <c r="H25" s="79"/>
      <c r="I25" s="92">
        <f t="shared" ref="I25" si="0">SUM(E25:G25)</f>
        <v>3521294</v>
      </c>
      <c r="J25" s="13"/>
      <c r="K25" s="34">
        <v>1</v>
      </c>
      <c r="L25" s="13"/>
      <c r="M25" s="15" t="s">
        <v>382</v>
      </c>
      <c r="P25" s="89"/>
      <c r="Q25" s="89"/>
      <c r="R25" s="312"/>
      <c r="S25" s="285"/>
    </row>
    <row r="26" spans="1:21" s="12" customFormat="1" ht="15" customHeight="1" x14ac:dyDescent="0.25">
      <c r="A26" s="12">
        <v>2342</v>
      </c>
      <c r="B26" s="86" t="s">
        <v>48</v>
      </c>
      <c r="C26" s="116" t="s">
        <v>331</v>
      </c>
      <c r="E26" s="360">
        <v>462651</v>
      </c>
      <c r="F26" s="79"/>
      <c r="G26" s="235">
        <v>-96108</v>
      </c>
      <c r="H26" s="79"/>
      <c r="I26" s="92">
        <f t="shared" ref="I26" si="1">SUM(E26:G26)</f>
        <v>366543</v>
      </c>
      <c r="J26" s="13"/>
      <c r="K26" s="34">
        <v>1</v>
      </c>
      <c r="L26" s="13"/>
      <c r="M26" s="15" t="s">
        <v>380</v>
      </c>
      <c r="P26" s="89"/>
      <c r="Q26" s="89"/>
      <c r="R26" s="312"/>
      <c r="S26" s="285"/>
    </row>
    <row r="27" spans="1:21" s="12" customFormat="1" ht="15" customHeight="1" x14ac:dyDescent="0.25">
      <c r="A27" s="12">
        <v>2219</v>
      </c>
      <c r="B27" s="86" t="s">
        <v>245</v>
      </c>
      <c r="C27" s="116" t="s">
        <v>261</v>
      </c>
      <c r="E27" s="360">
        <v>0</v>
      </c>
      <c r="F27" s="79"/>
      <c r="G27" s="235"/>
      <c r="H27" s="79"/>
      <c r="I27" s="92">
        <f t="shared" ref="I27:I31" si="2">SUM(E27:G27)</f>
        <v>0</v>
      </c>
      <c r="J27" s="13"/>
      <c r="K27" s="34"/>
      <c r="L27" s="13"/>
      <c r="M27" s="15"/>
      <c r="P27" s="89"/>
      <c r="Q27" s="89"/>
      <c r="R27" s="312"/>
      <c r="S27" s="285"/>
    </row>
    <row r="28" spans="1:21" s="12" customFormat="1" ht="15" customHeight="1" x14ac:dyDescent="0.2">
      <c r="A28" s="12">
        <v>2301</v>
      </c>
      <c r="B28" s="86" t="s">
        <v>35</v>
      </c>
      <c r="C28" s="116" t="s">
        <v>270</v>
      </c>
      <c r="E28" s="360">
        <v>0</v>
      </c>
      <c r="G28" s="235"/>
      <c r="H28" s="13"/>
      <c r="I28" s="92">
        <f t="shared" si="2"/>
        <v>0</v>
      </c>
      <c r="J28" s="13"/>
      <c r="K28" s="34"/>
      <c r="L28" s="13"/>
      <c r="M28" s="15"/>
      <c r="P28" s="89"/>
      <c r="Q28" s="89"/>
      <c r="R28" s="312"/>
    </row>
    <row r="29" spans="1:21" s="12" customFormat="1" ht="15" customHeight="1" x14ac:dyDescent="0.2">
      <c r="A29" s="12">
        <v>2211</v>
      </c>
      <c r="B29" s="86" t="s">
        <v>297</v>
      </c>
      <c r="C29" s="116"/>
      <c r="E29" s="360">
        <v>0</v>
      </c>
      <c r="G29" s="235"/>
      <c r="H29" s="13"/>
      <c r="I29" s="92">
        <f t="shared" ref="I29" si="3">SUM(E29:G29)</f>
        <v>0</v>
      </c>
      <c r="J29" s="13"/>
      <c r="K29" s="34" t="e">
        <f>G29/E29</f>
        <v>#DIV/0!</v>
      </c>
      <c r="L29" s="19"/>
      <c r="M29" s="15"/>
      <c r="O29" s="117"/>
      <c r="P29" s="89"/>
      <c r="Q29" s="89"/>
      <c r="R29" s="312"/>
      <c r="T29" s="89"/>
      <c r="U29" s="327"/>
    </row>
    <row r="30" spans="1:21" s="12" customFormat="1" ht="15" customHeight="1" x14ac:dyDescent="0.2">
      <c r="A30" s="12">
        <v>2341</v>
      </c>
      <c r="B30" s="86" t="s">
        <v>48</v>
      </c>
      <c r="C30" s="116" t="s">
        <v>270</v>
      </c>
      <c r="E30" s="360">
        <v>0</v>
      </c>
      <c r="G30" s="235"/>
      <c r="H30" s="13"/>
      <c r="I30" s="92">
        <f t="shared" ref="I30" si="4">SUM(E30:G30)</f>
        <v>0</v>
      </c>
      <c r="J30" s="13"/>
      <c r="K30" s="34"/>
      <c r="L30" s="13"/>
      <c r="M30" s="15"/>
      <c r="O30" s="117"/>
      <c r="P30" s="89"/>
      <c r="Q30" s="89"/>
      <c r="R30" s="312"/>
      <c r="T30" s="89"/>
      <c r="U30" s="327"/>
    </row>
    <row r="31" spans="1:21" s="12" customFormat="1" ht="15" customHeight="1" x14ac:dyDescent="0.2">
      <c r="A31" s="12">
        <v>4981</v>
      </c>
      <c r="B31" s="86" t="s">
        <v>311</v>
      </c>
      <c r="C31" s="116"/>
      <c r="E31" s="360">
        <v>1108</v>
      </c>
      <c r="G31" s="235"/>
      <c r="H31" s="13"/>
      <c r="I31" s="92">
        <f t="shared" si="2"/>
        <v>1108</v>
      </c>
      <c r="J31" s="13"/>
      <c r="K31" s="34"/>
      <c r="L31" s="13"/>
      <c r="M31" s="15"/>
      <c r="O31" s="117"/>
      <c r="P31" s="89"/>
      <c r="Q31" s="89"/>
      <c r="R31" s="312"/>
      <c r="T31" s="89"/>
      <c r="U31" s="327"/>
    </row>
    <row r="32" spans="1:21" s="16" customFormat="1" ht="15" customHeight="1" x14ac:dyDescent="0.2">
      <c r="B32" s="77" t="s">
        <v>32</v>
      </c>
      <c r="C32" s="119"/>
      <c r="E32" s="357">
        <f>SUM(E25:E31)</f>
        <v>3848754</v>
      </c>
      <c r="F32" s="157"/>
      <c r="G32" s="357">
        <f>SUM(G25:G31)</f>
        <v>40191</v>
      </c>
      <c r="H32" s="157"/>
      <c r="I32" s="357">
        <f>SUM(I25:I31)</f>
        <v>3888945</v>
      </c>
      <c r="J32" s="17"/>
      <c r="K32" s="34">
        <f>G32/E32</f>
        <v>1.0442600384436106E-2</v>
      </c>
      <c r="L32" s="17"/>
      <c r="M32" s="18"/>
      <c r="O32" s="120" t="s">
        <v>3</v>
      </c>
      <c r="P32" s="89"/>
      <c r="Q32" s="89"/>
      <c r="R32" s="312"/>
      <c r="S32" s="12"/>
      <c r="T32" s="89"/>
      <c r="U32" s="327"/>
    </row>
    <row r="33" spans="1:21" s="16" customFormat="1" ht="15" customHeight="1" x14ac:dyDescent="0.2">
      <c r="B33" s="77"/>
      <c r="C33" s="119"/>
      <c r="E33" s="339"/>
      <c r="F33" s="78"/>
      <c r="G33" s="235"/>
      <c r="H33" s="78"/>
      <c r="I33" s="92"/>
      <c r="J33" s="17"/>
      <c r="K33" s="34"/>
      <c r="L33" s="17"/>
      <c r="M33" s="18"/>
      <c r="P33" s="89"/>
      <c r="Q33" s="89"/>
      <c r="R33" s="312"/>
      <c r="S33" s="12"/>
      <c r="T33" s="89"/>
      <c r="U33" s="327"/>
    </row>
    <row r="34" spans="1:21" s="16" customFormat="1" ht="15" customHeight="1" x14ac:dyDescent="0.2">
      <c r="B34" s="32"/>
      <c r="C34" s="11"/>
      <c r="D34" s="12"/>
      <c r="E34" s="339"/>
      <c r="F34" s="78"/>
      <c r="G34" s="235"/>
      <c r="H34" s="78"/>
      <c r="I34" s="92"/>
      <c r="J34" s="13"/>
      <c r="K34" s="34"/>
      <c r="L34" s="17"/>
      <c r="M34" s="17"/>
      <c r="P34" s="89"/>
      <c r="Q34" s="89"/>
      <c r="R34" s="312"/>
      <c r="S34" s="12"/>
    </row>
    <row r="35" spans="1:21" s="16" customFormat="1" ht="15" customHeight="1" x14ac:dyDescent="0.2">
      <c r="B35" s="85" t="s">
        <v>149</v>
      </c>
      <c r="C35" s="11"/>
      <c r="D35" s="12"/>
      <c r="E35" s="339"/>
      <c r="F35" s="78"/>
      <c r="G35" s="235"/>
      <c r="H35" s="78"/>
      <c r="I35" s="92"/>
      <c r="J35" s="13"/>
      <c r="K35" s="34"/>
      <c r="L35" s="17"/>
      <c r="M35" s="17"/>
      <c r="P35" s="89"/>
      <c r="Q35" s="89"/>
      <c r="R35" s="312"/>
      <c r="S35" s="12"/>
      <c r="U35" s="120"/>
    </row>
    <row r="36" spans="1:21" s="16" customFormat="1" ht="15" customHeight="1" x14ac:dyDescent="0.2">
      <c r="A36" s="12">
        <v>2081</v>
      </c>
      <c r="B36" s="86" t="s">
        <v>228</v>
      </c>
      <c r="C36" s="11" t="s">
        <v>234</v>
      </c>
      <c r="D36" s="12"/>
      <c r="E36" s="339">
        <v>20000</v>
      </c>
      <c r="F36" s="78"/>
      <c r="G36" s="235"/>
      <c r="H36" s="78"/>
      <c r="I36" s="78">
        <f>SUM(E36:G36)</f>
        <v>20000</v>
      </c>
      <c r="J36" s="13"/>
      <c r="K36" s="34"/>
      <c r="L36" s="17"/>
      <c r="M36" s="15"/>
      <c r="P36" s="12"/>
      <c r="Q36" s="12"/>
      <c r="R36" s="12"/>
      <c r="S36" s="12"/>
    </row>
    <row r="37" spans="1:21" s="16" customFormat="1" ht="15" customHeight="1" x14ac:dyDescent="0.2">
      <c r="A37" s="12">
        <v>4512</v>
      </c>
      <c r="B37" s="86" t="s">
        <v>392</v>
      </c>
      <c r="C37" s="11"/>
      <c r="D37" s="12"/>
      <c r="E37" s="339"/>
      <c r="F37" s="78"/>
      <c r="G37" s="235">
        <v>50000</v>
      </c>
      <c r="H37" s="78"/>
      <c r="I37" s="78">
        <f>SUM(E37:G37)</f>
        <v>50000</v>
      </c>
      <c r="J37" s="13"/>
      <c r="K37" s="34"/>
      <c r="L37" s="17"/>
      <c r="M37" s="15" t="s">
        <v>384</v>
      </c>
      <c r="P37" s="12"/>
      <c r="Q37" s="12"/>
      <c r="R37" s="12"/>
      <c r="S37" s="12"/>
    </row>
    <row r="38" spans="1:21" s="16" customFormat="1" ht="15" customHeight="1" x14ac:dyDescent="0.2">
      <c r="B38" s="77" t="s">
        <v>126</v>
      </c>
      <c r="C38" s="11"/>
      <c r="D38" s="12"/>
      <c r="E38" s="357">
        <f>SUM(E36:E37)</f>
        <v>20000</v>
      </c>
      <c r="F38" s="157"/>
      <c r="G38" s="357">
        <f t="shared" ref="G38:I38" si="5">SUM(G36:G37)</f>
        <v>50000</v>
      </c>
      <c r="H38" s="357">
        <f t="shared" si="5"/>
        <v>0</v>
      </c>
      <c r="I38" s="357">
        <f t="shared" si="5"/>
        <v>70000</v>
      </c>
      <c r="J38" s="13"/>
      <c r="K38" s="34">
        <f>G38/E38</f>
        <v>2.5</v>
      </c>
      <c r="L38" s="17"/>
      <c r="M38" s="17"/>
      <c r="P38" s="12"/>
      <c r="Q38" s="12"/>
      <c r="R38" s="12"/>
      <c r="S38" s="12"/>
    </row>
    <row r="39" spans="1:21" s="16" customFormat="1" ht="15" customHeight="1" x14ac:dyDescent="0.2">
      <c r="B39" s="111"/>
      <c r="C39" s="11"/>
      <c r="D39" s="12"/>
      <c r="E39" s="339"/>
      <c r="F39" s="78"/>
      <c r="G39" s="235"/>
      <c r="H39" s="78"/>
      <c r="I39" s="92"/>
      <c r="J39" s="13"/>
      <c r="K39" s="34"/>
      <c r="L39" s="17"/>
      <c r="M39" s="17"/>
      <c r="P39" s="89"/>
      <c r="Q39" s="89"/>
      <c r="R39" s="312"/>
      <c r="S39" s="12"/>
    </row>
    <row r="40" spans="1:21" s="16" customFormat="1" ht="15" customHeight="1" x14ac:dyDescent="0.2">
      <c r="B40" s="111"/>
      <c r="C40" s="11"/>
      <c r="D40" s="12"/>
      <c r="E40" s="78"/>
      <c r="F40" s="78"/>
      <c r="G40" s="235"/>
      <c r="H40" s="78"/>
      <c r="I40" s="92"/>
      <c r="J40" s="13"/>
      <c r="K40" s="34"/>
      <c r="L40" s="17"/>
      <c r="M40" s="17"/>
      <c r="P40" s="89"/>
      <c r="Q40" s="89"/>
      <c r="R40" s="312"/>
      <c r="S40" s="12"/>
    </row>
    <row r="41" spans="1:21" s="12" customFormat="1" ht="15" customHeight="1" x14ac:dyDescent="0.2">
      <c r="B41" s="121" t="s">
        <v>158</v>
      </c>
      <c r="C41" s="11"/>
      <c r="D41" s="12">
        <v>3633665</v>
      </c>
      <c r="E41" s="78"/>
      <c r="F41" s="78">
        <v>0</v>
      </c>
      <c r="G41" s="235"/>
      <c r="H41" s="78"/>
      <c r="I41" s="78"/>
      <c r="K41" s="34"/>
      <c r="L41" s="188"/>
      <c r="M41" s="17"/>
      <c r="P41" s="89"/>
      <c r="Q41" s="89"/>
      <c r="R41" s="312"/>
    </row>
    <row r="42" spans="1:21" s="12" customFormat="1" ht="15" customHeight="1" x14ac:dyDescent="0.2">
      <c r="A42" s="12">
        <v>2652</v>
      </c>
      <c r="B42" s="86" t="s">
        <v>346</v>
      </c>
      <c r="C42" s="116" t="s">
        <v>326</v>
      </c>
      <c r="E42" s="78">
        <v>1674750</v>
      </c>
      <c r="F42" s="78"/>
      <c r="G42" s="235"/>
      <c r="H42" s="78"/>
      <c r="I42" s="92">
        <f t="shared" ref="I42:I51" si="6">SUM(E42:G42)</f>
        <v>1674750</v>
      </c>
      <c r="K42" s="34"/>
      <c r="L42" s="188"/>
      <c r="M42" s="15"/>
      <c r="P42" s="89"/>
      <c r="Q42" s="89"/>
      <c r="R42" s="312"/>
    </row>
    <row r="43" spans="1:21" s="12" customFormat="1" ht="15" customHeight="1" x14ac:dyDescent="0.2">
      <c r="A43" s="32">
        <v>2671</v>
      </c>
      <c r="B43" s="86" t="s">
        <v>199</v>
      </c>
      <c r="C43" s="116" t="s">
        <v>279</v>
      </c>
      <c r="E43" s="78"/>
      <c r="F43" s="13"/>
      <c r="G43" s="235"/>
      <c r="H43" s="13"/>
      <c r="I43" s="92">
        <f t="shared" si="6"/>
        <v>0</v>
      </c>
      <c r="J43" s="13"/>
      <c r="K43" s="34"/>
      <c r="M43" s="15"/>
      <c r="P43" s="89"/>
      <c r="Q43" s="89"/>
      <c r="R43" s="312"/>
    </row>
    <row r="44" spans="1:21" s="12" customFormat="1" ht="15" customHeight="1" x14ac:dyDescent="0.2">
      <c r="A44" s="32">
        <v>2672</v>
      </c>
      <c r="B44" s="86" t="s">
        <v>199</v>
      </c>
      <c r="C44" s="116" t="s">
        <v>326</v>
      </c>
      <c r="E44" s="78"/>
      <c r="F44" s="13"/>
      <c r="G44" s="235"/>
      <c r="H44" s="13"/>
      <c r="I44" s="92">
        <f t="shared" si="6"/>
        <v>0</v>
      </c>
      <c r="J44" s="13"/>
      <c r="K44" s="34"/>
      <c r="M44" s="15"/>
      <c r="P44" s="89"/>
      <c r="Q44" s="89"/>
      <c r="R44" s="312"/>
    </row>
    <row r="45" spans="1:21" s="12" customFormat="1" ht="15" customHeight="1" x14ac:dyDescent="0.2">
      <c r="A45" s="32">
        <v>2682</v>
      </c>
      <c r="B45" s="86" t="s">
        <v>235</v>
      </c>
      <c r="C45" s="116" t="s">
        <v>279</v>
      </c>
      <c r="E45" s="13">
        <v>1470000</v>
      </c>
      <c r="F45" s="13"/>
      <c r="G45" s="235">
        <v>11223</v>
      </c>
      <c r="H45" s="13"/>
      <c r="I45" s="92">
        <f t="shared" si="6"/>
        <v>1481223</v>
      </c>
      <c r="J45" s="13"/>
      <c r="K45" s="34"/>
      <c r="L45" s="13"/>
      <c r="M45" s="15" t="s">
        <v>330</v>
      </c>
      <c r="P45" s="89"/>
      <c r="Q45" s="89"/>
      <c r="R45" s="312"/>
    </row>
    <row r="46" spans="1:21" s="12" customFormat="1" ht="15" customHeight="1" x14ac:dyDescent="0.2">
      <c r="A46" s="32">
        <v>2881</v>
      </c>
      <c r="B46" s="86" t="s">
        <v>47</v>
      </c>
      <c r="C46" s="116" t="s">
        <v>257</v>
      </c>
      <c r="E46" s="13">
        <v>820000</v>
      </c>
      <c r="F46" s="13"/>
      <c r="G46" s="235">
        <v>-111309</v>
      </c>
      <c r="H46" s="13"/>
      <c r="I46" s="92">
        <f t="shared" si="6"/>
        <v>708691</v>
      </c>
      <c r="J46" s="13"/>
      <c r="K46" s="34"/>
      <c r="L46" s="13"/>
      <c r="M46" s="185" t="s">
        <v>329</v>
      </c>
    </row>
    <row r="47" spans="1:21" s="12" customFormat="1" ht="15" customHeight="1" x14ac:dyDescent="0.2">
      <c r="A47" s="32">
        <v>2882</v>
      </c>
      <c r="B47" s="86" t="s">
        <v>47</v>
      </c>
      <c r="C47" s="116" t="s">
        <v>257</v>
      </c>
      <c r="E47" s="13">
        <v>2304173</v>
      </c>
      <c r="F47" s="13"/>
      <c r="G47" s="235"/>
      <c r="H47" s="13"/>
      <c r="I47" s="92">
        <f t="shared" si="6"/>
        <v>2304173</v>
      </c>
      <c r="J47" s="13"/>
      <c r="K47" s="34"/>
      <c r="L47" s="13"/>
      <c r="M47" s="15"/>
    </row>
    <row r="48" spans="1:21" s="12" customFormat="1" ht="15" customHeight="1" x14ac:dyDescent="0.2">
      <c r="A48" s="12">
        <v>4632</v>
      </c>
      <c r="B48" s="86" t="s">
        <v>125</v>
      </c>
      <c r="C48" s="116" t="s">
        <v>280</v>
      </c>
      <c r="E48" s="78">
        <v>298000</v>
      </c>
      <c r="F48" s="13"/>
      <c r="G48" s="235"/>
      <c r="H48" s="13"/>
      <c r="I48" s="92">
        <f t="shared" si="6"/>
        <v>298000</v>
      </c>
      <c r="J48" s="13"/>
      <c r="K48" s="34"/>
      <c r="M48" s="15"/>
    </row>
    <row r="49" spans="1:19" s="12" customFormat="1" ht="15" customHeight="1" x14ac:dyDescent="0.2">
      <c r="A49" s="12">
        <v>4672</v>
      </c>
      <c r="B49" s="86" t="s">
        <v>206</v>
      </c>
      <c r="C49" s="116" t="s">
        <v>243</v>
      </c>
      <c r="E49" s="78">
        <v>770000</v>
      </c>
      <c r="F49" s="13"/>
      <c r="G49" s="235"/>
      <c r="H49" s="13"/>
      <c r="I49" s="92">
        <f t="shared" si="6"/>
        <v>770000</v>
      </c>
      <c r="J49" s="13"/>
      <c r="K49" s="34"/>
      <c r="L49" s="13"/>
      <c r="M49" s="15"/>
    </row>
    <row r="50" spans="1:19" s="12" customFormat="1" ht="15" customHeight="1" x14ac:dyDescent="0.2">
      <c r="A50" s="12">
        <v>4681</v>
      </c>
      <c r="B50" s="86" t="s">
        <v>315</v>
      </c>
      <c r="C50" s="116" t="s">
        <v>316</v>
      </c>
      <c r="E50" s="78">
        <v>250000</v>
      </c>
      <c r="F50" s="13"/>
      <c r="G50" s="235">
        <v>-221461</v>
      </c>
      <c r="H50" s="13"/>
      <c r="I50" s="92">
        <f t="shared" si="6"/>
        <v>28539</v>
      </c>
      <c r="J50" s="13"/>
      <c r="K50" s="34"/>
      <c r="M50" s="15" t="s">
        <v>353</v>
      </c>
    </row>
    <row r="51" spans="1:19" s="12" customFormat="1" ht="15" customHeight="1" x14ac:dyDescent="0.2">
      <c r="A51" s="12">
        <v>4982</v>
      </c>
      <c r="B51" s="86" t="s">
        <v>269</v>
      </c>
      <c r="C51" s="116" t="s">
        <v>258</v>
      </c>
      <c r="E51" s="78">
        <v>2193</v>
      </c>
      <c r="F51" s="13"/>
      <c r="G51" s="235"/>
      <c r="H51" s="13"/>
      <c r="I51" s="92">
        <f t="shared" si="6"/>
        <v>2193</v>
      </c>
      <c r="J51" s="13"/>
      <c r="K51" s="34"/>
      <c r="M51" s="15"/>
    </row>
    <row r="52" spans="1:19" s="12" customFormat="1" ht="15" customHeight="1" x14ac:dyDescent="0.2">
      <c r="B52" s="77" t="s">
        <v>33</v>
      </c>
      <c r="C52" s="118"/>
      <c r="E52" s="206">
        <f>SUM(E42:E51)</f>
        <v>7589116</v>
      </c>
      <c r="F52" s="206">
        <f t="shared" ref="F52:I52" si="7">SUM(F42:F51)</f>
        <v>0</v>
      </c>
      <c r="G52" s="206">
        <f t="shared" si="7"/>
        <v>-321547</v>
      </c>
      <c r="H52" s="206">
        <f t="shared" si="7"/>
        <v>0</v>
      </c>
      <c r="I52" s="206">
        <f t="shared" si="7"/>
        <v>7267569</v>
      </c>
      <c r="J52" s="13"/>
      <c r="K52" s="34">
        <f>G52/E52</f>
        <v>-4.2369493363917481E-2</v>
      </c>
      <c r="L52" s="13"/>
      <c r="M52" s="13"/>
      <c r="P52" s="262"/>
    </row>
    <row r="53" spans="1:19" s="12" customFormat="1" ht="20.25" customHeight="1" x14ac:dyDescent="0.25">
      <c r="B53" s="59"/>
      <c r="C53" s="11"/>
      <c r="E53" s="17"/>
      <c r="F53" s="13"/>
      <c r="G53" s="17"/>
      <c r="H53" s="13"/>
      <c r="I53" s="17"/>
      <c r="J53" s="13"/>
      <c r="K53" s="65"/>
      <c r="L53" s="13"/>
      <c r="M53" s="13"/>
      <c r="S53" s="16"/>
    </row>
    <row r="54" spans="1:19" s="16" customFormat="1" ht="15" customHeight="1" x14ac:dyDescent="0.25">
      <c r="B54" s="85" t="s">
        <v>240</v>
      </c>
      <c r="C54" s="11"/>
      <c r="D54" s="12"/>
      <c r="E54" s="339"/>
      <c r="F54" s="78"/>
      <c r="G54" s="235"/>
      <c r="H54" s="78"/>
      <c r="I54" s="92"/>
      <c r="J54" s="13"/>
      <c r="K54" s="34"/>
      <c r="L54" s="17"/>
      <c r="M54" s="17"/>
      <c r="P54" s="12"/>
      <c r="Q54" s="284"/>
      <c r="R54" s="283"/>
      <c r="S54" s="285"/>
    </row>
    <row r="55" spans="1:19" s="16" customFormat="1" ht="15" customHeight="1" x14ac:dyDescent="0.25">
      <c r="A55" s="12">
        <v>2101</v>
      </c>
      <c r="B55" s="86" t="s">
        <v>241</v>
      </c>
      <c r="C55" s="11" t="s">
        <v>234</v>
      </c>
      <c r="D55" s="12"/>
      <c r="E55" s="339">
        <v>157931</v>
      </c>
      <c r="F55" s="78"/>
      <c r="G55" s="235">
        <v>-43300</v>
      </c>
      <c r="H55" s="78"/>
      <c r="I55" s="78">
        <f t="shared" ref="I55:I60" si="8">SUM(E55:G55)</f>
        <v>114631</v>
      </c>
      <c r="J55" s="13"/>
      <c r="K55" s="34"/>
      <c r="L55" s="17"/>
      <c r="M55" s="15" t="s">
        <v>305</v>
      </c>
      <c r="P55" s="12"/>
      <c r="Q55" s="284"/>
      <c r="R55" s="283"/>
      <c r="S55" s="285"/>
    </row>
    <row r="56" spans="1:19" s="16" customFormat="1" ht="15" customHeight="1" x14ac:dyDescent="0.25">
      <c r="A56" s="12">
        <v>2102</v>
      </c>
      <c r="B56" s="86" t="s">
        <v>241</v>
      </c>
      <c r="C56" s="11" t="s">
        <v>234</v>
      </c>
      <c r="D56" s="12"/>
      <c r="E56" s="339"/>
      <c r="F56" s="78"/>
      <c r="G56" s="235">
        <v>111345</v>
      </c>
      <c r="H56" s="78"/>
      <c r="I56" s="78">
        <f t="shared" si="8"/>
        <v>111345</v>
      </c>
      <c r="J56" s="13"/>
      <c r="K56" s="34"/>
      <c r="L56" s="17"/>
      <c r="M56" s="15" t="s">
        <v>360</v>
      </c>
      <c r="P56" s="12"/>
      <c r="Q56" s="284"/>
      <c r="R56" s="283"/>
      <c r="S56" s="285"/>
    </row>
    <row r="57" spans="1:19" s="16" customFormat="1" ht="15" customHeight="1" x14ac:dyDescent="0.25">
      <c r="A57" s="12">
        <v>4911</v>
      </c>
      <c r="B57" s="86" t="s">
        <v>255</v>
      </c>
      <c r="C57" s="11" t="s">
        <v>234</v>
      </c>
      <c r="D57" s="12"/>
      <c r="E57" s="339">
        <v>85495</v>
      </c>
      <c r="F57" s="78"/>
      <c r="G57" s="235"/>
      <c r="H57" s="78"/>
      <c r="I57" s="78">
        <f t="shared" si="8"/>
        <v>85495</v>
      </c>
      <c r="J57" s="13"/>
      <c r="K57" s="34"/>
      <c r="L57" s="17"/>
      <c r="M57" s="15"/>
      <c r="P57" s="12"/>
      <c r="Q57" s="284"/>
      <c r="R57" s="283"/>
      <c r="S57" s="285"/>
    </row>
    <row r="58" spans="1:19" s="16" customFormat="1" ht="15" customHeight="1" x14ac:dyDescent="0.25">
      <c r="A58" s="12">
        <v>4912</v>
      </c>
      <c r="B58" s="86" t="s">
        <v>255</v>
      </c>
      <c r="C58" s="11" t="s">
        <v>234</v>
      </c>
      <c r="D58" s="12"/>
      <c r="E58" s="339"/>
      <c r="F58" s="78"/>
      <c r="G58" s="235">
        <v>85495</v>
      </c>
      <c r="H58" s="78"/>
      <c r="I58" s="78">
        <f t="shared" si="8"/>
        <v>85495</v>
      </c>
      <c r="J58" s="13"/>
      <c r="K58" s="34"/>
      <c r="L58" s="17"/>
      <c r="M58" s="15" t="s">
        <v>358</v>
      </c>
      <c r="P58" s="12"/>
      <c r="Q58" s="284"/>
      <c r="R58" s="283"/>
      <c r="S58" s="285"/>
    </row>
    <row r="59" spans="1:19" s="16" customFormat="1" ht="15" customHeight="1" x14ac:dyDescent="0.25">
      <c r="A59" s="12">
        <v>4641</v>
      </c>
      <c r="B59" s="86" t="s">
        <v>298</v>
      </c>
      <c r="C59" s="11" t="s">
        <v>281</v>
      </c>
      <c r="D59" s="12"/>
      <c r="E59" s="339"/>
      <c r="F59" s="78"/>
      <c r="G59" s="235">
        <v>8208</v>
      </c>
      <c r="H59" s="78"/>
      <c r="I59" s="78">
        <f t="shared" si="8"/>
        <v>8208</v>
      </c>
      <c r="J59" s="13"/>
      <c r="K59" s="34"/>
      <c r="L59" s="17"/>
      <c r="M59" s="15" t="s">
        <v>355</v>
      </c>
      <c r="P59" s="12"/>
      <c r="Q59" s="284"/>
      <c r="R59" s="283"/>
      <c r="S59" s="285"/>
    </row>
    <row r="60" spans="1:19" s="16" customFormat="1" ht="15" customHeight="1" x14ac:dyDescent="0.25">
      <c r="A60" s="12">
        <v>4741</v>
      </c>
      <c r="B60" s="86" t="s">
        <v>299</v>
      </c>
      <c r="C60" s="11" t="s">
        <v>281</v>
      </c>
      <c r="D60" s="12"/>
      <c r="E60" s="339"/>
      <c r="F60" s="78"/>
      <c r="G60" s="235">
        <v>12794</v>
      </c>
      <c r="H60" s="78"/>
      <c r="I60" s="78">
        <f t="shared" si="8"/>
        <v>12794</v>
      </c>
      <c r="J60" s="13"/>
      <c r="K60" s="34"/>
      <c r="L60" s="17"/>
      <c r="M60" s="15" t="s">
        <v>386</v>
      </c>
      <c r="P60" s="12"/>
      <c r="Q60" s="284"/>
      <c r="R60" s="283"/>
      <c r="S60" s="12"/>
    </row>
    <row r="61" spans="1:19" s="16" customFormat="1" ht="15" customHeight="1" x14ac:dyDescent="0.25">
      <c r="A61" s="12"/>
      <c r="B61" s="86"/>
      <c r="C61" s="11"/>
      <c r="D61" s="12"/>
      <c r="E61" s="339"/>
      <c r="F61" s="78"/>
      <c r="G61" s="235"/>
      <c r="H61" s="78"/>
      <c r="I61" s="78"/>
      <c r="J61" s="13"/>
      <c r="K61" s="34"/>
      <c r="L61" s="17"/>
      <c r="M61" s="15"/>
      <c r="P61" s="12"/>
      <c r="Q61" s="284"/>
      <c r="R61" s="283"/>
      <c r="S61" s="12"/>
    </row>
    <row r="62" spans="1:19" s="16" customFormat="1" ht="15" customHeight="1" x14ac:dyDescent="0.2">
      <c r="B62" s="77" t="s">
        <v>242</v>
      </c>
      <c r="C62" s="11"/>
      <c r="D62" s="12"/>
      <c r="E62" s="357">
        <f>SUM(E55:E60)</f>
        <v>243426</v>
      </c>
      <c r="F62" s="157"/>
      <c r="G62" s="233">
        <f>SUM(G54:G60)</f>
        <v>174542</v>
      </c>
      <c r="H62" s="157"/>
      <c r="I62" s="206">
        <f>SUM(I55:I60)</f>
        <v>417968</v>
      </c>
      <c r="J62" s="13"/>
      <c r="K62" s="34">
        <f>G62/E62</f>
        <v>0.71702283240081177</v>
      </c>
      <c r="L62" s="17"/>
      <c r="M62" s="17"/>
      <c r="P62" s="277"/>
      <c r="Q62" s="12"/>
      <c r="R62" s="12"/>
      <c r="S62" s="12"/>
    </row>
    <row r="63" spans="1:19" s="12" customFormat="1" ht="20.25" customHeight="1" x14ac:dyDescent="0.25">
      <c r="B63" s="59"/>
      <c r="C63" s="11"/>
      <c r="E63" s="17"/>
      <c r="F63" s="13"/>
      <c r="G63" s="17"/>
      <c r="H63" s="13"/>
      <c r="I63" s="17"/>
      <c r="J63" s="13"/>
      <c r="K63" s="65"/>
      <c r="L63" s="13"/>
      <c r="M63" s="13"/>
      <c r="S63" s="16"/>
    </row>
    <row r="64" spans="1:19" s="12" customFormat="1" ht="20.25" customHeight="1" x14ac:dyDescent="0.25">
      <c r="B64" s="59"/>
      <c r="C64" s="11"/>
      <c r="E64" s="17"/>
      <c r="F64" s="13"/>
      <c r="G64" s="17"/>
      <c r="H64" s="13"/>
      <c r="I64" s="17"/>
      <c r="J64" s="13"/>
      <c r="K64" s="65"/>
      <c r="L64" s="13"/>
      <c r="M64" s="13"/>
      <c r="S64" s="16"/>
    </row>
    <row r="65" spans="1:32" s="12" customFormat="1" ht="15" customHeight="1" x14ac:dyDescent="0.25">
      <c r="A65" s="32"/>
      <c r="B65" s="432" t="s">
        <v>18</v>
      </c>
      <c r="C65" s="433"/>
      <c r="D65" s="433"/>
      <c r="E65" s="433"/>
      <c r="F65" s="433"/>
      <c r="G65" s="433"/>
      <c r="H65" s="433"/>
      <c r="I65" s="433"/>
      <c r="J65" s="433"/>
      <c r="K65" s="433"/>
      <c r="L65" s="433"/>
      <c r="M65" s="184"/>
      <c r="Q65" s="283"/>
      <c r="R65"/>
      <c r="S65" s="16"/>
    </row>
    <row r="66" spans="1:32" s="12" customFormat="1" ht="15" customHeight="1" x14ac:dyDescent="0.25">
      <c r="A66" s="32"/>
      <c r="B66" s="86"/>
      <c r="C66" s="118"/>
      <c r="E66" s="78"/>
      <c r="F66" s="78"/>
      <c r="G66" s="78"/>
      <c r="H66" s="78"/>
      <c r="I66" s="92"/>
      <c r="J66" s="13"/>
      <c r="K66" s="34"/>
      <c r="L66" s="13"/>
      <c r="M66" s="12" t="s">
        <v>216</v>
      </c>
      <c r="P66" s="272"/>
      <c r="Q66" s="283"/>
    </row>
    <row r="67" spans="1:32" s="12" customFormat="1" ht="15" customHeight="1" x14ac:dyDescent="0.25">
      <c r="A67" s="32"/>
      <c r="B67" s="35" t="s">
        <v>4</v>
      </c>
      <c r="C67" s="118"/>
      <c r="E67" s="78"/>
      <c r="F67" s="78"/>
      <c r="G67" s="78"/>
      <c r="H67" s="78"/>
      <c r="I67" s="92"/>
      <c r="J67" s="13"/>
      <c r="K67" s="34"/>
      <c r="L67" s="13"/>
      <c r="M67" s="184"/>
      <c r="Q67" s="283"/>
      <c r="R67" s="274"/>
    </row>
    <row r="68" spans="1:32" s="12" customFormat="1" ht="15" customHeight="1" x14ac:dyDescent="0.25">
      <c r="A68" s="32"/>
      <c r="B68" s="39" t="str">
        <f>B3</f>
        <v xml:space="preserve">FY 2021-22 BUDGET AMENDMENT REPORT - FUNDS 200-499 </v>
      </c>
      <c r="C68" s="118"/>
      <c r="E68" s="78"/>
      <c r="F68" s="78"/>
      <c r="G68" s="78"/>
      <c r="H68" s="78"/>
      <c r="I68" s="92"/>
      <c r="J68" s="13"/>
      <c r="K68" s="34"/>
      <c r="L68" s="13"/>
      <c r="M68" s="184"/>
      <c r="P68" s="89"/>
      <c r="Q68" s="89"/>
      <c r="R68" s="312"/>
      <c r="S68" s="349"/>
    </row>
    <row r="69" spans="1:32" s="12" customFormat="1" ht="15" customHeight="1" x14ac:dyDescent="0.25">
      <c r="A69" s="32"/>
      <c r="B69" s="59" t="str">
        <f>B4</f>
        <v>November 2021</v>
      </c>
      <c r="C69" s="118"/>
      <c r="E69" s="78"/>
      <c r="F69" s="78"/>
      <c r="G69" s="78"/>
      <c r="H69" s="78"/>
      <c r="I69" s="92"/>
      <c r="J69" s="13"/>
      <c r="K69" s="34"/>
      <c r="L69" s="13"/>
      <c r="M69" s="184"/>
      <c r="P69" s="89"/>
      <c r="Q69" s="89"/>
      <c r="R69" s="312"/>
      <c r="S69" s="349"/>
    </row>
    <row r="70" spans="1:32" s="12" customFormat="1" ht="15" customHeight="1" x14ac:dyDescent="0.25">
      <c r="A70" s="32"/>
      <c r="B70" s="59"/>
      <c r="C70" s="118"/>
      <c r="E70" s="78"/>
      <c r="F70" s="78"/>
      <c r="G70" s="78"/>
      <c r="H70" s="78"/>
      <c r="I70" s="92"/>
      <c r="J70" s="13"/>
      <c r="K70" s="34"/>
      <c r="L70" s="13"/>
      <c r="M70" s="184"/>
      <c r="P70"/>
      <c r="Q70" s="284"/>
      <c r="R70" s="278"/>
      <c r="S70" s="90"/>
    </row>
    <row r="71" spans="1:32" s="12" customFormat="1" ht="15" customHeight="1" x14ac:dyDescent="0.25">
      <c r="A71" s="32"/>
      <c r="B71" s="86"/>
      <c r="C71" s="118"/>
      <c r="E71" s="78"/>
      <c r="F71" s="78"/>
      <c r="G71" s="219" t="s">
        <v>215</v>
      </c>
      <c r="H71" s="78"/>
      <c r="I71" s="92"/>
      <c r="J71" s="13"/>
      <c r="K71" s="34"/>
      <c r="L71" s="13"/>
      <c r="M71" s="184"/>
      <c r="P71"/>
      <c r="Q71" s="284"/>
      <c r="R71" s="278"/>
      <c r="S71" s="285"/>
    </row>
    <row r="72" spans="1:32" s="52" customFormat="1" ht="25.7" customHeight="1" x14ac:dyDescent="0.25">
      <c r="B72" s="52" t="s">
        <v>3</v>
      </c>
      <c r="C72" s="198" t="s">
        <v>75</v>
      </c>
      <c r="E72" s="194" t="s">
        <v>76</v>
      </c>
      <c r="G72" s="195" t="s">
        <v>77</v>
      </c>
      <c r="H72" s="53"/>
      <c r="I72" s="196" t="s">
        <v>82</v>
      </c>
      <c r="J72" s="53"/>
      <c r="K72" s="197" t="s">
        <v>81</v>
      </c>
      <c r="L72" s="55"/>
      <c r="M72" s="195" t="s">
        <v>182</v>
      </c>
      <c r="P72" s="12"/>
      <c r="Q72" s="284"/>
      <c r="R72" s="283"/>
      <c r="S72" s="285"/>
    </row>
    <row r="73" spans="1:32" s="52" customFormat="1" ht="13.7" customHeight="1" x14ac:dyDescent="0.25">
      <c r="C73" s="84"/>
      <c r="E73" s="51"/>
      <c r="G73" s="219"/>
      <c r="H73" s="53"/>
      <c r="J73" s="53"/>
      <c r="K73" s="54"/>
      <c r="L73" s="55"/>
      <c r="M73" s="183"/>
      <c r="P73" s="12"/>
      <c r="Q73" s="284"/>
      <c r="R73" s="283"/>
      <c r="S73" s="285"/>
      <c r="AA73" s="13"/>
      <c r="AB73" s="114"/>
      <c r="AC73" s="13"/>
      <c r="AD73" s="184"/>
      <c r="AE73" s="12"/>
      <c r="AF73" s="273">
        <v>5000</v>
      </c>
    </row>
    <row r="74" spans="1:32" s="12" customFormat="1" ht="15" customHeight="1" x14ac:dyDescent="0.25">
      <c r="A74" s="32"/>
      <c r="B74" s="88" t="s">
        <v>128</v>
      </c>
      <c r="C74" s="118"/>
      <c r="E74" s="78"/>
      <c r="F74" s="78"/>
      <c r="G74" s="235"/>
      <c r="H74" s="78"/>
      <c r="I74" s="92"/>
      <c r="J74" s="13"/>
      <c r="K74" s="34"/>
      <c r="L74" s="13"/>
      <c r="M74" s="184"/>
      <c r="Q74" s="284"/>
      <c r="R74" s="283"/>
      <c r="S74" s="285"/>
    </row>
    <row r="75" spans="1:32" s="16" customFormat="1" ht="15" customHeight="1" x14ac:dyDescent="0.2">
      <c r="B75" s="77"/>
      <c r="C75" s="11"/>
      <c r="D75" s="12"/>
      <c r="E75" s="358"/>
      <c r="F75" s="157"/>
      <c r="G75" s="342"/>
      <c r="H75" s="157"/>
      <c r="I75" s="341"/>
      <c r="J75" s="13"/>
      <c r="K75" s="34"/>
      <c r="L75" s="17"/>
      <c r="M75" s="17"/>
      <c r="P75" s="277"/>
      <c r="Q75" s="12"/>
      <c r="R75" s="12"/>
      <c r="S75" s="12"/>
    </row>
    <row r="76" spans="1:32" s="16" customFormat="1" ht="15" customHeight="1" x14ac:dyDescent="0.25">
      <c r="A76" s="12"/>
      <c r="B76" s="85" t="s">
        <v>160</v>
      </c>
      <c r="C76" s="11"/>
      <c r="D76" s="12"/>
      <c r="E76" s="339"/>
      <c r="F76" s="78"/>
      <c r="G76" s="235"/>
      <c r="H76" s="78"/>
      <c r="I76" s="78"/>
      <c r="J76" s="13"/>
      <c r="K76" s="34"/>
      <c r="L76" s="17"/>
      <c r="M76" s="17"/>
      <c r="P76" s="277"/>
      <c r="Q76" s="284"/>
      <c r="R76" s="283"/>
      <c r="S76" s="285"/>
    </row>
    <row r="77" spans="1:32" s="16" customFormat="1" ht="15" customHeight="1" x14ac:dyDescent="0.25">
      <c r="A77" s="32">
        <v>2131</v>
      </c>
      <c r="B77" s="86" t="s">
        <v>302</v>
      </c>
      <c r="C77" s="116" t="s">
        <v>303</v>
      </c>
      <c r="D77" s="12"/>
      <c r="E77" s="339">
        <v>22000</v>
      </c>
      <c r="F77" s="78"/>
      <c r="G77" s="235">
        <v>5615</v>
      </c>
      <c r="H77" s="78"/>
      <c r="I77" s="92">
        <f>SUM(E77:G77)</f>
        <v>27615</v>
      </c>
      <c r="J77" s="13"/>
      <c r="K77" s="34"/>
      <c r="L77" s="17"/>
      <c r="M77" s="15" t="s">
        <v>327</v>
      </c>
      <c r="P77" s="89"/>
      <c r="Q77" s="284"/>
      <c r="R77" s="283"/>
      <c r="S77" s="285"/>
    </row>
    <row r="78" spans="1:32" s="16" customFormat="1" ht="15" customHeight="1" x14ac:dyDescent="0.25">
      <c r="A78" s="32">
        <v>4572</v>
      </c>
      <c r="B78" s="86"/>
      <c r="C78" s="116"/>
      <c r="D78" s="12"/>
      <c r="E78" s="339"/>
      <c r="F78" s="78"/>
      <c r="G78" s="235"/>
      <c r="H78" s="78"/>
      <c r="I78" s="92"/>
      <c r="J78" s="13"/>
      <c r="K78" s="34"/>
      <c r="L78" s="17"/>
      <c r="M78" s="15"/>
      <c r="P78" s="89"/>
      <c r="Q78" s="284"/>
      <c r="R78" s="283"/>
      <c r="S78" s="285"/>
    </row>
    <row r="79" spans="1:32" s="16" customFormat="1" ht="15" customHeight="1" x14ac:dyDescent="0.25">
      <c r="A79" s="12"/>
      <c r="B79" s="77" t="s">
        <v>304</v>
      </c>
      <c r="C79" s="11"/>
      <c r="D79" s="12"/>
      <c r="E79" s="357">
        <f>SUM(E77:E77)</f>
        <v>22000</v>
      </c>
      <c r="F79" s="78"/>
      <c r="G79" s="233">
        <f>SUM(G77:G77)</f>
        <v>5615</v>
      </c>
      <c r="H79" s="78"/>
      <c r="I79" s="206">
        <f>SUM(I77:I77)</f>
        <v>27615</v>
      </c>
      <c r="J79" s="13"/>
      <c r="K79" s="34">
        <v>0</v>
      </c>
      <c r="L79" s="17"/>
      <c r="M79" s="17"/>
      <c r="P79" s="277"/>
      <c r="Q79" s="284"/>
      <c r="R79" s="283"/>
      <c r="S79" s="285"/>
    </row>
    <row r="80" spans="1:32" s="16" customFormat="1" ht="15" customHeight="1" x14ac:dyDescent="0.25">
      <c r="B80" s="77"/>
      <c r="C80" s="11"/>
      <c r="D80" s="12"/>
      <c r="E80" s="341"/>
      <c r="F80" s="157"/>
      <c r="G80" s="342"/>
      <c r="H80" s="157"/>
      <c r="I80" s="341"/>
      <c r="J80" s="13"/>
      <c r="K80" s="34"/>
      <c r="L80" s="17"/>
      <c r="M80" s="17"/>
      <c r="P80" s="12"/>
      <c r="Q80" s="12"/>
      <c r="R80" s="12"/>
      <c r="S80" s="285"/>
    </row>
    <row r="81" spans="1:26" s="16" customFormat="1" ht="15" customHeight="1" x14ac:dyDescent="0.25">
      <c r="A81" s="370"/>
      <c r="B81" s="371" t="s">
        <v>328</v>
      </c>
      <c r="C81" s="11"/>
      <c r="D81" s="12"/>
      <c r="E81" s="78"/>
      <c r="F81" s="78"/>
      <c r="G81" s="235"/>
      <c r="H81" s="78"/>
      <c r="I81" s="78"/>
      <c r="J81" s="13"/>
      <c r="K81" s="34"/>
      <c r="L81" s="17"/>
      <c r="M81" s="17"/>
      <c r="P81" s="277"/>
      <c r="Q81" s="284"/>
      <c r="R81" s="283"/>
      <c r="S81" s="285"/>
    </row>
    <row r="82" spans="1:26" s="16" customFormat="1" ht="15" customHeight="1" x14ac:dyDescent="0.25">
      <c r="A82" s="372">
        <v>2861</v>
      </c>
      <c r="B82" s="373" t="s">
        <v>333</v>
      </c>
      <c r="C82" s="116" t="s">
        <v>281</v>
      </c>
      <c r="D82" s="12"/>
      <c r="E82" s="339">
        <v>0</v>
      </c>
      <c r="F82" s="78"/>
      <c r="G82" s="235"/>
      <c r="H82" s="78"/>
      <c r="I82" s="92">
        <f>SUM(E82:G82)</f>
        <v>0</v>
      </c>
      <c r="J82" s="13"/>
      <c r="K82" s="34"/>
      <c r="L82" s="17"/>
      <c r="M82" s="15"/>
      <c r="P82" s="89"/>
      <c r="Q82" s="284"/>
      <c r="R82" s="283"/>
      <c r="S82" s="285"/>
    </row>
    <row r="83" spans="1:26" s="16" customFormat="1" ht="15" customHeight="1" x14ac:dyDescent="0.25">
      <c r="A83" s="12"/>
      <c r="B83" s="77" t="s">
        <v>332</v>
      </c>
      <c r="C83" s="11"/>
      <c r="D83" s="12"/>
      <c r="E83" s="206">
        <f>SUM(E81:E82)</f>
        <v>0</v>
      </c>
      <c r="F83" s="78"/>
      <c r="G83" s="233">
        <f>SUM(G81:G82)</f>
        <v>0</v>
      </c>
      <c r="H83" s="78"/>
      <c r="I83" s="206">
        <f>SUM(I81:I82)</f>
        <v>0</v>
      </c>
      <c r="J83" s="13"/>
      <c r="K83" s="34">
        <v>0</v>
      </c>
      <c r="L83" s="17"/>
      <c r="M83" s="17"/>
      <c r="P83" s="277"/>
      <c r="Q83" s="284"/>
      <c r="R83" s="283"/>
      <c r="S83" s="285"/>
    </row>
    <row r="84" spans="1:26" s="16" customFormat="1" ht="15" customHeight="1" x14ac:dyDescent="0.25">
      <c r="A84" s="12"/>
      <c r="B84" s="77"/>
      <c r="C84" s="11"/>
      <c r="D84" s="12"/>
      <c r="E84" s="341"/>
      <c r="F84" s="78"/>
      <c r="G84" s="342"/>
      <c r="H84" s="78"/>
      <c r="I84" s="341"/>
      <c r="J84" s="13"/>
      <c r="K84" s="34"/>
      <c r="L84" s="17"/>
      <c r="M84" s="17"/>
      <c r="P84" s="12"/>
      <c r="Q84" s="284"/>
      <c r="R84" s="283"/>
      <c r="S84" s="285"/>
    </row>
    <row r="85" spans="1:26" s="12" customFormat="1" ht="15" customHeight="1" x14ac:dyDescent="0.25">
      <c r="A85" s="32"/>
      <c r="B85" s="85" t="s">
        <v>127</v>
      </c>
      <c r="C85" s="118"/>
      <c r="E85" s="78"/>
      <c r="F85" s="78"/>
      <c r="G85" s="235"/>
      <c r="H85" s="78"/>
      <c r="I85" s="92"/>
      <c r="J85" s="13"/>
      <c r="K85" s="34"/>
      <c r="L85" s="13"/>
      <c r="M85" s="15"/>
      <c r="P85" s="89"/>
      <c r="Q85" s="89"/>
      <c r="R85" s="312"/>
      <c r="S85" s="89"/>
      <c r="V85" s="277"/>
      <c r="W85" s="312"/>
      <c r="X85" s="89"/>
      <c r="Y85" s="285"/>
      <c r="Z85" s="90"/>
    </row>
    <row r="86" spans="1:26" s="12" customFormat="1" ht="15" customHeight="1" x14ac:dyDescent="0.25">
      <c r="A86" s="32">
        <v>2051</v>
      </c>
      <c r="B86" s="86" t="s">
        <v>15</v>
      </c>
      <c r="C86" s="116" t="s">
        <v>303</v>
      </c>
      <c r="E86" s="339">
        <v>4021914</v>
      </c>
      <c r="F86" s="78"/>
      <c r="G86" s="235">
        <v>632401</v>
      </c>
      <c r="H86" s="78"/>
      <c r="I86" s="92">
        <f t="shared" ref="I86:I107" si="9">SUM(E86:G86)</f>
        <v>4654315</v>
      </c>
      <c r="J86" s="13"/>
      <c r="K86" s="34"/>
      <c r="L86" s="17"/>
      <c r="M86" s="15" t="s">
        <v>364</v>
      </c>
      <c r="O86" s="273"/>
      <c r="P86" s="89"/>
      <c r="Q86" s="89"/>
      <c r="R86" s="312"/>
      <c r="S86" s="89"/>
      <c r="T86" s="90"/>
      <c r="V86" s="277"/>
      <c r="W86" s="312"/>
      <c r="X86" s="89"/>
      <c r="Y86" s="285"/>
      <c r="Z86" s="90"/>
    </row>
    <row r="87" spans="1:26" s="12" customFormat="1" ht="15" customHeight="1" x14ac:dyDescent="0.25">
      <c r="A87" s="32">
        <v>2061</v>
      </c>
      <c r="B87" s="86" t="s">
        <v>16</v>
      </c>
      <c r="C87" s="116" t="s">
        <v>303</v>
      </c>
      <c r="E87" s="339">
        <v>75000</v>
      </c>
      <c r="F87" s="78"/>
      <c r="G87" s="235">
        <v>4310</v>
      </c>
      <c r="H87" s="78"/>
      <c r="I87" s="92">
        <f t="shared" si="9"/>
        <v>79310</v>
      </c>
      <c r="J87" s="13"/>
      <c r="K87" s="34"/>
      <c r="L87" s="17"/>
      <c r="M87" s="15" t="s">
        <v>361</v>
      </c>
      <c r="O87" s="273"/>
      <c r="P87" s="89"/>
      <c r="Q87" s="89"/>
      <c r="R87" s="312"/>
      <c r="S87" s="89"/>
      <c r="T87" s="90"/>
      <c r="V87" s="277"/>
      <c r="W87" s="312"/>
      <c r="X87" s="89"/>
      <c r="Y87" s="285"/>
      <c r="Z87" s="90"/>
    </row>
    <row r="88" spans="1:26" s="12" customFormat="1" ht="15" customHeight="1" x14ac:dyDescent="0.25">
      <c r="A88" s="32">
        <v>2052</v>
      </c>
      <c r="B88" s="86" t="s">
        <v>15</v>
      </c>
      <c r="C88" s="116" t="s">
        <v>390</v>
      </c>
      <c r="E88" s="339">
        <v>11123000</v>
      </c>
      <c r="F88" s="78"/>
      <c r="G88" s="235"/>
      <c r="H88" s="78"/>
      <c r="I88" s="92">
        <f t="shared" si="9"/>
        <v>11123000</v>
      </c>
      <c r="J88" s="13"/>
      <c r="K88" s="34"/>
      <c r="L88" s="17"/>
      <c r="M88" s="15"/>
      <c r="O88" s="273"/>
      <c r="P88" s="89"/>
      <c r="Q88" s="89"/>
      <c r="R88" s="312"/>
      <c r="S88" s="89"/>
      <c r="T88" s="90"/>
      <c r="V88" s="277"/>
      <c r="W88" s="312"/>
      <c r="X88" s="89"/>
      <c r="Y88" s="285"/>
      <c r="Z88" s="90"/>
    </row>
    <row r="89" spans="1:26" s="12" customFormat="1" ht="15" customHeight="1" x14ac:dyDescent="0.25">
      <c r="A89" s="32">
        <v>2062</v>
      </c>
      <c r="B89" s="86" t="s">
        <v>16</v>
      </c>
      <c r="C89" s="116" t="s">
        <v>390</v>
      </c>
      <c r="E89" s="339">
        <v>110000</v>
      </c>
      <c r="F89" s="78"/>
      <c r="G89" s="235"/>
      <c r="H89" s="78"/>
      <c r="I89" s="92">
        <f t="shared" si="9"/>
        <v>110000</v>
      </c>
      <c r="J89" s="13"/>
      <c r="K89" s="34"/>
      <c r="L89" s="17"/>
      <c r="M89" s="15"/>
      <c r="O89" s="273"/>
      <c r="P89" s="89"/>
      <c r="Q89" s="89"/>
      <c r="R89" s="312"/>
      <c r="S89" s="89"/>
      <c r="T89" s="90"/>
      <c r="V89" s="277"/>
      <c r="W89" s="312"/>
      <c r="X89" s="89"/>
      <c r="Y89" s="285"/>
      <c r="Z89" s="90"/>
    </row>
    <row r="90" spans="1:26" s="12" customFormat="1" ht="15" customHeight="1" x14ac:dyDescent="0.2">
      <c r="A90" s="32">
        <v>2070</v>
      </c>
      <c r="B90" s="86" t="s">
        <v>259</v>
      </c>
      <c r="C90" s="116" t="s">
        <v>260</v>
      </c>
      <c r="E90" s="339">
        <v>150000</v>
      </c>
      <c r="F90" s="78"/>
      <c r="G90" s="235">
        <v>-29428</v>
      </c>
      <c r="H90" s="78"/>
      <c r="I90" s="92">
        <f t="shared" si="9"/>
        <v>120572</v>
      </c>
      <c r="J90" s="13"/>
      <c r="K90" s="34"/>
      <c r="L90" s="13"/>
      <c r="M90" s="15" t="s">
        <v>366</v>
      </c>
      <c r="O90" s="273"/>
      <c r="P90" s="89"/>
      <c r="Q90" s="89"/>
      <c r="R90" s="89"/>
      <c r="S90" s="89"/>
      <c r="T90" s="90"/>
    </row>
    <row r="91" spans="1:26" s="12" customFormat="1" ht="15" customHeight="1" x14ac:dyDescent="0.2">
      <c r="A91" s="32">
        <v>2141</v>
      </c>
      <c r="B91" s="86" t="s">
        <v>313</v>
      </c>
      <c r="C91" s="116" t="s">
        <v>258</v>
      </c>
      <c r="E91" s="339">
        <v>1910000</v>
      </c>
      <c r="F91" s="78"/>
      <c r="G91" s="235">
        <v>121058</v>
      </c>
      <c r="H91" s="78"/>
      <c r="I91" s="92">
        <f t="shared" si="9"/>
        <v>2031058</v>
      </c>
      <c r="J91" s="13"/>
      <c r="K91" s="34"/>
      <c r="L91" s="13"/>
      <c r="M91" s="15" t="s">
        <v>376</v>
      </c>
      <c r="O91" s="273"/>
      <c r="P91" s="89"/>
      <c r="Q91" s="89"/>
      <c r="R91" s="89"/>
      <c r="S91" s="89"/>
      <c r="T91" s="90"/>
    </row>
    <row r="92" spans="1:26" s="12" customFormat="1" ht="15" customHeight="1" x14ac:dyDescent="0.2">
      <c r="A92" s="32">
        <v>2151</v>
      </c>
      <c r="B92" s="86" t="s">
        <v>148</v>
      </c>
      <c r="C92" s="116" t="s">
        <v>258</v>
      </c>
      <c r="E92" s="339">
        <v>1073000</v>
      </c>
      <c r="F92" s="78"/>
      <c r="G92" s="235"/>
      <c r="H92" s="78"/>
      <c r="I92" s="92">
        <f t="shared" ref="I92:I97" si="10">SUM(E92:G92)</f>
        <v>1073000</v>
      </c>
      <c r="J92" s="13"/>
      <c r="K92" s="34"/>
      <c r="L92" s="13"/>
      <c r="M92" s="15"/>
      <c r="O92" s="273"/>
      <c r="T92" s="90"/>
    </row>
    <row r="93" spans="1:26" s="12" customFormat="1" ht="15" customHeight="1" x14ac:dyDescent="0.2">
      <c r="A93" s="12">
        <v>2152</v>
      </c>
      <c r="B93" s="86" t="s">
        <v>148</v>
      </c>
      <c r="C93" s="116" t="s">
        <v>258</v>
      </c>
      <c r="D93" s="116"/>
      <c r="E93" s="339">
        <v>4267756</v>
      </c>
      <c r="F93" s="78"/>
      <c r="G93" s="235">
        <v>38561</v>
      </c>
      <c r="H93" s="78"/>
      <c r="I93" s="92">
        <f t="shared" si="10"/>
        <v>4306317</v>
      </c>
      <c r="J93" s="13"/>
      <c r="K93" s="34">
        <f>G93/E93</f>
        <v>9.0354275174119609E-3</v>
      </c>
      <c r="L93" s="13"/>
      <c r="M93" s="15" t="s">
        <v>372</v>
      </c>
      <c r="O93" s="273"/>
      <c r="P93" s="89"/>
      <c r="Q93" s="89"/>
      <c r="R93" s="312"/>
      <c r="S93" s="89"/>
      <c r="T93" s="275"/>
    </row>
    <row r="94" spans="1:26" s="12" customFormat="1" ht="15" customHeight="1" x14ac:dyDescent="0.2">
      <c r="A94" s="32">
        <v>2161</v>
      </c>
      <c r="B94" s="86" t="s">
        <v>142</v>
      </c>
      <c r="C94" s="116" t="s">
        <v>258</v>
      </c>
      <c r="E94" s="339">
        <v>15000</v>
      </c>
      <c r="F94" s="78"/>
      <c r="G94" s="235">
        <v>-1678</v>
      </c>
      <c r="H94" s="78"/>
      <c r="I94" s="92">
        <f t="shared" si="10"/>
        <v>13322</v>
      </c>
      <c r="J94" s="13"/>
      <c r="K94" s="34"/>
      <c r="L94" s="13"/>
      <c r="M94" s="15" t="s">
        <v>374</v>
      </c>
      <c r="O94" s="273"/>
      <c r="P94" s="89"/>
      <c r="Q94" s="89"/>
      <c r="R94" s="312"/>
      <c r="S94" s="89"/>
      <c r="T94" s="276"/>
    </row>
    <row r="95" spans="1:26" s="12" customFormat="1" ht="15" customHeight="1" x14ac:dyDescent="0.2">
      <c r="A95" s="32">
        <v>2162</v>
      </c>
      <c r="B95" s="86" t="s">
        <v>142</v>
      </c>
      <c r="C95" s="116" t="s">
        <v>281</v>
      </c>
      <c r="E95" s="339">
        <v>97946</v>
      </c>
      <c r="F95" s="78"/>
      <c r="G95" s="235"/>
      <c r="H95" s="78"/>
      <c r="I95" s="92">
        <f t="shared" si="10"/>
        <v>97946</v>
      </c>
      <c r="J95" s="13"/>
      <c r="K95" s="34">
        <f>G95/E95</f>
        <v>0</v>
      </c>
      <c r="L95" s="13"/>
      <c r="M95" s="15"/>
      <c r="O95" s="273"/>
    </row>
    <row r="96" spans="1:26" s="12" customFormat="1" ht="15" customHeight="1" x14ac:dyDescent="0.2">
      <c r="A96" s="32">
        <v>2091</v>
      </c>
      <c r="B96" s="86" t="s">
        <v>307</v>
      </c>
      <c r="C96" s="116" t="s">
        <v>309</v>
      </c>
      <c r="E96" s="339">
        <v>7772242</v>
      </c>
      <c r="F96" s="78"/>
      <c r="G96" s="235">
        <v>423</v>
      </c>
      <c r="H96" s="78"/>
      <c r="I96" s="92">
        <f t="shared" si="10"/>
        <v>7772665</v>
      </c>
      <c r="J96" s="13"/>
      <c r="K96" s="34"/>
      <c r="L96" s="13"/>
      <c r="M96" s="15" t="s">
        <v>368</v>
      </c>
      <c r="O96" s="273"/>
    </row>
    <row r="97" spans="1:21" s="12" customFormat="1" ht="15" customHeight="1" x14ac:dyDescent="0.2">
      <c r="A97" s="32">
        <v>2181</v>
      </c>
      <c r="B97" s="86" t="s">
        <v>307</v>
      </c>
      <c r="C97" s="116" t="s">
        <v>308</v>
      </c>
      <c r="E97" s="339">
        <v>301215</v>
      </c>
      <c r="F97" s="78"/>
      <c r="G97" s="235">
        <v>45060</v>
      </c>
      <c r="H97" s="78"/>
      <c r="I97" s="92">
        <f t="shared" si="10"/>
        <v>346275</v>
      </c>
      <c r="J97" s="13"/>
      <c r="K97" s="34"/>
      <c r="L97" s="13"/>
      <c r="M97" s="15" t="s">
        <v>370</v>
      </c>
      <c r="O97" s="273"/>
    </row>
    <row r="98" spans="1:21" s="12" customFormat="1" ht="15" customHeight="1" x14ac:dyDescent="0.2">
      <c r="A98" s="32">
        <v>2890</v>
      </c>
      <c r="B98" s="86" t="s">
        <v>148</v>
      </c>
      <c r="C98" s="116" t="s">
        <v>266</v>
      </c>
      <c r="E98" s="339">
        <v>0</v>
      </c>
      <c r="F98" s="78"/>
      <c r="G98" s="235"/>
      <c r="H98" s="78"/>
      <c r="I98" s="92">
        <f t="shared" ref="I98" si="11">SUM(E98:G98)</f>
        <v>0</v>
      </c>
      <c r="J98" s="13"/>
      <c r="K98" s="34"/>
      <c r="L98" s="13"/>
      <c r="M98" s="15"/>
      <c r="O98" s="273"/>
      <c r="T98" s="90"/>
    </row>
    <row r="99" spans="1:21" s="12" customFormat="1" ht="15" customHeight="1" x14ac:dyDescent="0.2">
      <c r="A99" s="32">
        <v>4271</v>
      </c>
      <c r="B99" s="86" t="s">
        <v>267</v>
      </c>
      <c r="C99" s="116" t="s">
        <v>282</v>
      </c>
      <c r="E99" s="339">
        <v>15000</v>
      </c>
      <c r="F99" s="78"/>
      <c r="G99" s="235"/>
      <c r="H99" s="78"/>
      <c r="I99" s="92">
        <f t="shared" ref="I99" si="12">SUM(E99:G99)</f>
        <v>15000</v>
      </c>
      <c r="J99" s="13"/>
      <c r="K99" s="34"/>
      <c r="L99" s="17"/>
      <c r="M99" s="15"/>
      <c r="O99" s="273"/>
      <c r="P99" s="89"/>
      <c r="Q99" s="89"/>
      <c r="R99" s="312"/>
      <c r="S99" s="89"/>
    </row>
    <row r="100" spans="1:21" s="12" customFormat="1" ht="15" customHeight="1" x14ac:dyDescent="0.2">
      <c r="A100" s="32">
        <v>4272</v>
      </c>
      <c r="B100" s="86" t="s">
        <v>267</v>
      </c>
      <c r="C100" s="116" t="s">
        <v>282</v>
      </c>
      <c r="E100" s="339">
        <v>254248</v>
      </c>
      <c r="F100" s="78"/>
      <c r="G100" s="235"/>
      <c r="H100" s="78"/>
      <c r="I100" s="92">
        <f t="shared" ref="I100" si="13">SUM(E100:G100)</f>
        <v>254248</v>
      </c>
      <c r="J100" s="13"/>
      <c r="K100" s="34"/>
      <c r="L100" s="17"/>
      <c r="M100" s="15"/>
      <c r="O100" s="273"/>
      <c r="P100" s="89"/>
      <c r="Q100" s="89"/>
      <c r="R100" s="312"/>
      <c r="S100" s="89"/>
    </row>
    <row r="101" spans="1:21" s="12" customFormat="1" ht="15" customHeight="1" x14ac:dyDescent="0.2">
      <c r="A101" s="32">
        <v>4371</v>
      </c>
      <c r="B101" s="86" t="s">
        <v>267</v>
      </c>
      <c r="C101" s="116" t="s">
        <v>282</v>
      </c>
      <c r="E101" s="339">
        <v>1450000</v>
      </c>
      <c r="F101" s="78"/>
      <c r="G101" s="235"/>
      <c r="H101" s="78"/>
      <c r="I101" s="92">
        <f t="shared" ref="I101" si="14">SUM(E101:G101)</f>
        <v>1450000</v>
      </c>
      <c r="J101" s="13"/>
      <c r="K101" s="34"/>
      <c r="L101" s="17"/>
      <c r="M101" s="15"/>
      <c r="O101" s="273"/>
      <c r="P101" s="89"/>
      <c r="Q101" s="89"/>
      <c r="R101" s="312"/>
      <c r="S101" s="89"/>
    </row>
    <row r="102" spans="1:21" s="12" customFormat="1" ht="15" customHeight="1" x14ac:dyDescent="0.2">
      <c r="A102" s="32">
        <v>4752</v>
      </c>
      <c r="B102" s="86" t="s">
        <v>209</v>
      </c>
      <c r="C102" s="116" t="s">
        <v>258</v>
      </c>
      <c r="E102" s="339">
        <v>1199123</v>
      </c>
      <c r="F102" s="78"/>
      <c r="G102" s="235"/>
      <c r="H102" s="78"/>
      <c r="I102" s="92">
        <f t="shared" si="9"/>
        <v>1199123</v>
      </c>
      <c r="J102" s="13"/>
      <c r="K102" s="34"/>
      <c r="L102" s="13"/>
      <c r="M102" s="15"/>
      <c r="O102" s="273"/>
      <c r="P102" s="89"/>
      <c r="Q102" s="89"/>
      <c r="R102" s="89"/>
      <c r="S102" s="89"/>
    </row>
    <row r="103" spans="1:21" s="12" customFormat="1" ht="15" customHeight="1" x14ac:dyDescent="0.2">
      <c r="A103" s="32">
        <v>4791</v>
      </c>
      <c r="B103" s="86" t="s">
        <v>69</v>
      </c>
      <c r="C103" s="116" t="s">
        <v>261</v>
      </c>
      <c r="D103" s="12">
        <v>45398</v>
      </c>
      <c r="E103" s="339">
        <v>1200813</v>
      </c>
      <c r="F103" s="78">
        <v>0</v>
      </c>
      <c r="G103" s="235">
        <v>-949645</v>
      </c>
      <c r="H103" s="78"/>
      <c r="I103" s="92">
        <f>SUM(E103:G103)</f>
        <v>251168</v>
      </c>
      <c r="J103" s="13"/>
      <c r="K103" s="34"/>
      <c r="L103" s="17"/>
      <c r="M103" s="15" t="s">
        <v>378</v>
      </c>
      <c r="O103" s="273"/>
      <c r="P103" s="89"/>
      <c r="Q103" s="89"/>
      <c r="R103" s="89"/>
      <c r="S103" s="89"/>
    </row>
    <row r="104" spans="1:21" s="12" customFormat="1" ht="15" customHeight="1" x14ac:dyDescent="0.25">
      <c r="A104" s="32">
        <v>4792</v>
      </c>
      <c r="B104" s="86" t="s">
        <v>69</v>
      </c>
      <c r="C104" s="116" t="s">
        <v>261</v>
      </c>
      <c r="D104" s="12">
        <v>45398</v>
      </c>
      <c r="E104" s="339">
        <v>3208956</v>
      </c>
      <c r="F104" s="78">
        <v>0</v>
      </c>
      <c r="G104" s="235"/>
      <c r="H104" s="78"/>
      <c r="I104" s="92">
        <f>SUM(E104:G104)</f>
        <v>3208956</v>
      </c>
      <c r="J104" s="13"/>
      <c r="K104" s="34"/>
      <c r="L104" s="13"/>
      <c r="M104" s="15"/>
      <c r="O104" s="273"/>
      <c r="P104" s="277"/>
      <c r="Q104" s="284"/>
      <c r="R104" s="283"/>
      <c r="S104" s="285"/>
    </row>
    <row r="105" spans="1:21" s="12" customFormat="1" ht="15" customHeight="1" x14ac:dyDescent="0.25">
      <c r="A105" s="32">
        <v>4951</v>
      </c>
      <c r="B105" s="86" t="s">
        <v>147</v>
      </c>
      <c r="C105" s="116" t="s">
        <v>314</v>
      </c>
      <c r="E105" s="339">
        <v>15990</v>
      </c>
      <c r="F105" s="78"/>
      <c r="G105" s="235"/>
      <c r="H105" s="78"/>
      <c r="I105" s="92">
        <f>SUM(E105:G105)</f>
        <v>15990</v>
      </c>
      <c r="J105" s="13"/>
      <c r="K105" s="34"/>
      <c r="L105" s="13"/>
      <c r="M105" s="15"/>
      <c r="O105" s="273"/>
      <c r="P105" s="277"/>
      <c r="Q105" s="284"/>
      <c r="R105" s="283"/>
      <c r="S105" s="285"/>
    </row>
    <row r="106" spans="1:21" s="12" customFormat="1" ht="15" customHeight="1" x14ac:dyDescent="0.2">
      <c r="A106" s="32">
        <v>4962</v>
      </c>
      <c r="B106" s="86" t="s">
        <v>147</v>
      </c>
      <c r="C106" s="116" t="s">
        <v>270</v>
      </c>
      <c r="E106" s="339">
        <v>7273</v>
      </c>
      <c r="F106" s="78"/>
      <c r="G106" s="235"/>
      <c r="H106" s="78"/>
      <c r="I106" s="92">
        <f t="shared" ref="I106" si="15">SUM(E106:G106)</f>
        <v>7273</v>
      </c>
      <c r="J106" s="13"/>
      <c r="K106" s="34"/>
      <c r="L106" s="13"/>
      <c r="M106" s="15"/>
      <c r="O106" s="273"/>
      <c r="P106" s="16"/>
      <c r="Q106" s="16"/>
      <c r="R106" s="348"/>
      <c r="S106" s="16"/>
    </row>
    <row r="107" spans="1:21" s="12" customFormat="1" ht="15" customHeight="1" x14ac:dyDescent="0.2">
      <c r="A107" s="32">
        <v>4982</v>
      </c>
      <c r="B107" s="86" t="s">
        <v>312</v>
      </c>
      <c r="C107" s="116"/>
      <c r="E107" s="339">
        <v>9948</v>
      </c>
      <c r="F107" s="78"/>
      <c r="G107" s="235"/>
      <c r="H107" s="78"/>
      <c r="I107" s="92">
        <f t="shared" si="9"/>
        <v>9948</v>
      </c>
      <c r="J107" s="13"/>
      <c r="K107" s="34"/>
      <c r="L107" s="13"/>
      <c r="M107" s="15"/>
      <c r="O107" s="273"/>
      <c r="P107" s="16"/>
      <c r="Q107" s="16"/>
      <c r="R107" s="348"/>
      <c r="S107" s="16"/>
    </row>
    <row r="108" spans="1:21" s="12" customFormat="1" ht="15" customHeight="1" x14ac:dyDescent="0.2">
      <c r="B108" s="77" t="s">
        <v>34</v>
      </c>
      <c r="C108" s="11"/>
      <c r="E108" s="206">
        <f>SUM(E86:E107)</f>
        <v>38278424</v>
      </c>
      <c r="F108" s="157"/>
      <c r="G108" s="233">
        <f>SUM(G86:G107)</f>
        <v>-138938</v>
      </c>
      <c r="H108" s="157"/>
      <c r="I108" s="206">
        <f ca="1">SUM(I86:I116)</f>
        <v>24396264</v>
      </c>
      <c r="J108" s="13"/>
      <c r="K108" s="34">
        <f>G108/E108</f>
        <v>-3.6296687658823154E-3</v>
      </c>
      <c r="M108" s="93"/>
      <c r="P108" s="343"/>
      <c r="Q108" s="279"/>
      <c r="S108" s="279"/>
    </row>
    <row r="109" spans="1:21" s="12" customFormat="1" ht="15" customHeight="1" x14ac:dyDescent="0.2">
      <c r="B109" s="77"/>
      <c r="C109" s="11"/>
      <c r="E109" s="78"/>
      <c r="F109" s="78"/>
      <c r="G109" s="235"/>
      <c r="H109" s="78"/>
      <c r="I109" s="78"/>
      <c r="J109" s="13"/>
      <c r="K109" s="34"/>
      <c r="L109" s="13"/>
      <c r="M109" s="19"/>
      <c r="O109" s="273"/>
      <c r="P109" s="343"/>
      <c r="Q109" s="279"/>
      <c r="R109" s="343"/>
    </row>
    <row r="110" spans="1:21" s="12" customFormat="1" ht="15" customHeight="1" x14ac:dyDescent="0.2">
      <c r="B110" s="85" t="s">
        <v>288</v>
      </c>
      <c r="C110" s="11"/>
      <c r="E110" s="78"/>
      <c r="F110" s="78"/>
      <c r="G110" s="235"/>
      <c r="H110" s="78"/>
      <c r="I110" s="78"/>
      <c r="J110" s="13"/>
      <c r="K110" s="34"/>
      <c r="L110" s="13"/>
      <c r="M110" s="19"/>
      <c r="P110" s="343"/>
      <c r="Q110" s="279"/>
    </row>
    <row r="111" spans="1:21" s="12" customFormat="1" ht="15" customHeight="1" x14ac:dyDescent="0.2">
      <c r="B111" s="85"/>
      <c r="C111" s="11"/>
      <c r="E111" s="78"/>
      <c r="F111" s="78"/>
      <c r="G111" s="235"/>
      <c r="H111" s="78"/>
      <c r="I111" s="78"/>
      <c r="J111" s="13"/>
      <c r="K111" s="34"/>
      <c r="L111" s="13"/>
      <c r="M111" s="19"/>
      <c r="P111" s="343"/>
      <c r="Q111" s="279"/>
    </row>
    <row r="112" spans="1:21" s="12" customFormat="1" ht="15" customHeight="1" x14ac:dyDescent="0.2">
      <c r="A112" s="12">
        <v>4972</v>
      </c>
      <c r="B112" s="86" t="s">
        <v>248</v>
      </c>
      <c r="C112" s="116" t="s">
        <v>391</v>
      </c>
      <c r="E112" s="356"/>
      <c r="F112" s="13"/>
      <c r="G112" s="235"/>
      <c r="H112" s="13"/>
      <c r="I112" s="92">
        <f t="shared" ref="I112:I114" si="16">SUM(E112:G112)</f>
        <v>0</v>
      </c>
      <c r="J112" s="13"/>
      <c r="K112" s="34"/>
      <c r="M112" s="15"/>
      <c r="O112" s="93"/>
      <c r="T112" s="89"/>
      <c r="U112" s="327"/>
    </row>
    <row r="113" spans="1:21" s="12" customFormat="1" ht="15" customHeight="1" x14ac:dyDescent="0.2">
      <c r="A113" s="12">
        <v>4972</v>
      </c>
      <c r="B113" s="86" t="s">
        <v>296</v>
      </c>
      <c r="C113" s="116" t="s">
        <v>391</v>
      </c>
      <c r="E113" s="356">
        <v>37000</v>
      </c>
      <c r="F113" s="13"/>
      <c r="G113" s="235"/>
      <c r="H113" s="13"/>
      <c r="I113" s="92">
        <f t="shared" si="16"/>
        <v>37000</v>
      </c>
      <c r="J113" s="13"/>
      <c r="K113" s="34"/>
      <c r="M113" s="15"/>
      <c r="O113" s="93"/>
      <c r="P113" s="343"/>
      <c r="Q113" s="279"/>
      <c r="T113" s="89"/>
      <c r="U113" s="327"/>
    </row>
    <row r="114" spans="1:21" s="16" customFormat="1" ht="15" customHeight="1" x14ac:dyDescent="0.2">
      <c r="A114" s="12">
        <v>4972</v>
      </c>
      <c r="B114" s="86" t="s">
        <v>393</v>
      </c>
      <c r="C114" s="116" t="s">
        <v>391</v>
      </c>
      <c r="D114" s="12"/>
      <c r="E114" s="339">
        <v>20000</v>
      </c>
      <c r="F114" s="78"/>
      <c r="G114" s="235"/>
      <c r="H114" s="78"/>
      <c r="I114" s="78">
        <f t="shared" si="16"/>
        <v>20000</v>
      </c>
      <c r="J114" s="13"/>
      <c r="K114" s="34"/>
      <c r="L114" s="17"/>
      <c r="M114" s="15"/>
      <c r="P114" s="272"/>
      <c r="Q114" s="12"/>
      <c r="R114" s="12"/>
      <c r="S114" s="12"/>
    </row>
    <row r="115" spans="1:21" s="16" customFormat="1" ht="15" customHeight="1" x14ac:dyDescent="0.2">
      <c r="A115" s="12">
        <v>4972</v>
      </c>
      <c r="B115" s="86" t="s">
        <v>394</v>
      </c>
      <c r="C115" s="116" t="s">
        <v>391</v>
      </c>
      <c r="D115" s="12"/>
      <c r="E115" s="339">
        <v>15000</v>
      </c>
      <c r="F115" s="78"/>
      <c r="G115" s="235"/>
      <c r="H115" s="78"/>
      <c r="I115" s="78">
        <f t="shared" ref="I115:I128" si="17">SUM(E115:G115)</f>
        <v>15000</v>
      </c>
      <c r="J115" s="13"/>
      <c r="K115" s="34"/>
      <c r="L115" s="17"/>
      <c r="M115" s="15"/>
      <c r="P115" s="272"/>
      <c r="Q115" s="12"/>
      <c r="R115" s="12"/>
      <c r="S115" s="12"/>
    </row>
    <row r="116" spans="1:21" s="12" customFormat="1" ht="15" customHeight="1" x14ac:dyDescent="0.2">
      <c r="A116" s="12">
        <v>4972</v>
      </c>
      <c r="B116" s="86" t="s">
        <v>395</v>
      </c>
      <c r="C116" s="116" t="s">
        <v>391</v>
      </c>
      <c r="E116" s="339">
        <v>30000</v>
      </c>
      <c r="F116" s="78"/>
      <c r="G116" s="235"/>
      <c r="H116" s="78"/>
      <c r="I116" s="92">
        <f t="shared" si="17"/>
        <v>30000</v>
      </c>
      <c r="J116" s="13"/>
      <c r="K116" s="34"/>
      <c r="L116" s="13"/>
      <c r="M116" s="15"/>
      <c r="O116" s="273"/>
      <c r="S116" s="2"/>
    </row>
    <row r="117" spans="1:21" s="16" customFormat="1" ht="15" customHeight="1" x14ac:dyDescent="0.2">
      <c r="A117" s="12">
        <v>4972</v>
      </c>
      <c r="B117" s="86" t="s">
        <v>285</v>
      </c>
      <c r="C117" s="116" t="s">
        <v>391</v>
      </c>
      <c r="D117" s="12"/>
      <c r="E117" s="78"/>
      <c r="F117" s="78"/>
      <c r="G117" s="235"/>
      <c r="H117" s="78"/>
      <c r="I117" s="78">
        <f t="shared" si="17"/>
        <v>0</v>
      </c>
      <c r="J117" s="13"/>
      <c r="K117" s="34"/>
      <c r="L117" s="17"/>
      <c r="M117" s="15"/>
      <c r="P117" s="343"/>
      <c r="Q117" s="279"/>
      <c r="R117" s="2"/>
      <c r="S117" s="12"/>
    </row>
    <row r="118" spans="1:21" s="12" customFormat="1" ht="15" customHeight="1" x14ac:dyDescent="0.2">
      <c r="A118" s="12">
        <v>4972</v>
      </c>
      <c r="B118" s="86" t="s">
        <v>283</v>
      </c>
      <c r="C118" s="116" t="s">
        <v>391</v>
      </c>
      <c r="E118" s="313">
        <v>30000</v>
      </c>
      <c r="F118" s="313"/>
      <c r="G118" s="314"/>
      <c r="H118" s="313"/>
      <c r="I118" s="315">
        <f t="shared" si="17"/>
        <v>30000</v>
      </c>
      <c r="J118" s="13"/>
      <c r="K118" s="34"/>
      <c r="L118" s="13"/>
      <c r="M118" s="15"/>
    </row>
    <row r="119" spans="1:21" s="12" customFormat="1" ht="15" customHeight="1" x14ac:dyDescent="0.2">
      <c r="A119" s="12">
        <v>4972</v>
      </c>
      <c r="B119" s="86" t="s">
        <v>286</v>
      </c>
      <c r="C119" s="116" t="s">
        <v>391</v>
      </c>
      <c r="E119" s="313"/>
      <c r="F119" s="313"/>
      <c r="G119" s="314"/>
      <c r="H119" s="313"/>
      <c r="I119" s="315">
        <f t="shared" si="17"/>
        <v>0</v>
      </c>
      <c r="J119" s="13"/>
      <c r="K119" s="34"/>
      <c r="L119" s="13"/>
      <c r="M119" s="15"/>
      <c r="P119" s="343"/>
      <c r="Q119" s="279"/>
    </row>
    <row r="120" spans="1:21" s="12" customFormat="1" ht="15" customHeight="1" x14ac:dyDescent="0.2">
      <c r="A120" s="12">
        <v>4972</v>
      </c>
      <c r="B120" s="86" t="s">
        <v>284</v>
      </c>
      <c r="C120" s="116" t="s">
        <v>391</v>
      </c>
      <c r="E120" s="313">
        <v>27946</v>
      </c>
      <c r="F120" s="313"/>
      <c r="G120" s="314"/>
      <c r="H120" s="313"/>
      <c r="I120" s="315">
        <f t="shared" si="17"/>
        <v>27946</v>
      </c>
      <c r="J120" s="13"/>
      <c r="K120" s="34"/>
      <c r="L120" s="13"/>
      <c r="M120" s="15"/>
      <c r="P120" s="343"/>
      <c r="Q120" s="279"/>
    </row>
    <row r="121" spans="1:21" s="12" customFormat="1" ht="15" customHeight="1" x14ac:dyDescent="0.2">
      <c r="A121" s="12">
        <v>4972</v>
      </c>
      <c r="B121" s="86" t="s">
        <v>287</v>
      </c>
      <c r="C121" s="116" t="s">
        <v>391</v>
      </c>
      <c r="E121" s="313"/>
      <c r="F121" s="313"/>
      <c r="G121" s="314"/>
      <c r="H121" s="313"/>
      <c r="I121" s="315">
        <f t="shared" si="17"/>
        <v>0</v>
      </c>
      <c r="J121" s="13"/>
      <c r="K121" s="34"/>
      <c r="L121" s="13"/>
      <c r="M121" s="15"/>
      <c r="P121" s="343"/>
      <c r="Q121" s="279"/>
    </row>
    <row r="122" spans="1:21" s="12" customFormat="1" ht="15" customHeight="1" x14ac:dyDescent="0.2">
      <c r="A122" s="12">
        <v>4972</v>
      </c>
      <c r="B122" s="86" t="s">
        <v>290</v>
      </c>
      <c r="C122" s="116" t="s">
        <v>391</v>
      </c>
      <c r="E122" s="313">
        <v>31736</v>
      </c>
      <c r="F122" s="313"/>
      <c r="G122" s="314"/>
      <c r="H122" s="313"/>
      <c r="I122" s="315">
        <f t="shared" si="17"/>
        <v>31736</v>
      </c>
      <c r="J122" s="13"/>
      <c r="K122" s="34"/>
      <c r="L122" s="13"/>
      <c r="M122" s="15"/>
      <c r="P122" s="343"/>
      <c r="Q122" s="279"/>
    </row>
    <row r="123" spans="1:21" s="12" customFormat="1" ht="15" customHeight="1" x14ac:dyDescent="0.25">
      <c r="A123" s="12">
        <v>4972</v>
      </c>
      <c r="B123" s="86" t="s">
        <v>291</v>
      </c>
      <c r="C123" s="116" t="s">
        <v>391</v>
      </c>
      <c r="E123" s="313">
        <v>28405</v>
      </c>
      <c r="F123" s="313"/>
      <c r="G123" s="314"/>
      <c r="H123" s="313"/>
      <c r="I123" s="315">
        <f t="shared" si="17"/>
        <v>28405</v>
      </c>
      <c r="J123" s="13"/>
      <c r="K123" s="34"/>
      <c r="L123" s="13"/>
      <c r="M123" s="15"/>
      <c r="Q123" s="283"/>
    </row>
    <row r="124" spans="1:21" s="12" customFormat="1" ht="15" customHeight="1" x14ac:dyDescent="0.25">
      <c r="A124" s="12">
        <v>4972</v>
      </c>
      <c r="B124" s="86" t="s">
        <v>292</v>
      </c>
      <c r="C124" s="116" t="s">
        <v>391</v>
      </c>
      <c r="E124" s="313">
        <v>50000</v>
      </c>
      <c r="F124" s="313"/>
      <c r="G124" s="314"/>
      <c r="H124" s="313"/>
      <c r="I124" s="315">
        <f t="shared" si="17"/>
        <v>50000</v>
      </c>
      <c r="J124" s="13"/>
      <c r="K124" s="34"/>
      <c r="L124" s="13"/>
      <c r="M124" s="15"/>
      <c r="Q124" s="283"/>
    </row>
    <row r="125" spans="1:21" s="12" customFormat="1" ht="15" customHeight="1" x14ac:dyDescent="0.25">
      <c r="A125" s="12">
        <v>4972</v>
      </c>
      <c r="B125" s="86" t="s">
        <v>293</v>
      </c>
      <c r="C125" s="116" t="s">
        <v>391</v>
      </c>
      <c r="E125" s="313"/>
      <c r="F125" s="313"/>
      <c r="G125" s="314"/>
      <c r="H125" s="313"/>
      <c r="I125" s="315">
        <f t="shared" si="17"/>
        <v>0</v>
      </c>
      <c r="J125" s="13"/>
      <c r="K125" s="34"/>
      <c r="L125" s="13"/>
      <c r="M125" s="15"/>
      <c r="Q125" s="283"/>
    </row>
    <row r="126" spans="1:21" x14ac:dyDescent="0.25">
      <c r="A126" s="12">
        <v>4972</v>
      </c>
      <c r="B126" s="86" t="s">
        <v>294</v>
      </c>
      <c r="C126" s="116" t="s">
        <v>391</v>
      </c>
      <c r="E126" s="313"/>
      <c r="G126" s="314"/>
      <c r="I126" s="315">
        <f t="shared" si="17"/>
        <v>0</v>
      </c>
      <c r="K126" s="34"/>
      <c r="M126" s="15"/>
      <c r="P126" s="12"/>
      <c r="R126" s="12"/>
      <c r="S126" s="12"/>
    </row>
    <row r="127" spans="1:21" x14ac:dyDescent="0.25">
      <c r="A127" s="12">
        <v>4972</v>
      </c>
      <c r="B127" s="86" t="s">
        <v>310</v>
      </c>
      <c r="C127" s="116" t="s">
        <v>391</v>
      </c>
      <c r="E127" s="313">
        <v>20000</v>
      </c>
      <c r="G127" s="314"/>
      <c r="I127" s="315">
        <f t="shared" ref="I127" si="18">SUM(E127:G127)</f>
        <v>20000</v>
      </c>
      <c r="K127" s="34"/>
      <c r="M127" s="15"/>
      <c r="P127" s="12"/>
      <c r="R127" s="12"/>
      <c r="S127" s="12"/>
    </row>
    <row r="128" spans="1:21" s="12" customFormat="1" ht="15" customHeight="1" x14ac:dyDescent="0.25">
      <c r="A128" s="12">
        <v>4972</v>
      </c>
      <c r="B128" s="86" t="s">
        <v>295</v>
      </c>
      <c r="C128" s="116" t="s">
        <v>391</v>
      </c>
      <c r="E128" s="313">
        <v>30000</v>
      </c>
      <c r="F128" s="78"/>
      <c r="G128" s="241"/>
      <c r="H128" s="78"/>
      <c r="I128" s="315">
        <f t="shared" si="17"/>
        <v>30000</v>
      </c>
      <c r="J128" s="13"/>
      <c r="K128" s="34"/>
      <c r="L128" s="13"/>
      <c r="M128" s="15"/>
      <c r="Q128" s="283"/>
    </row>
    <row r="129" spans="2:17" s="12" customFormat="1" ht="15" customHeight="1" x14ac:dyDescent="0.25">
      <c r="B129" s="77" t="s">
        <v>289</v>
      </c>
      <c r="C129" s="11"/>
      <c r="E129" s="206">
        <f>SUM(E112:E128)</f>
        <v>320087</v>
      </c>
      <c r="F129" s="78"/>
      <c r="G129" s="233">
        <f>SUM(G112:G128)</f>
        <v>0</v>
      </c>
      <c r="H129" s="78"/>
      <c r="I129" s="206">
        <f>SUM(I122:I128)</f>
        <v>160141</v>
      </c>
      <c r="J129" s="13"/>
      <c r="K129" s="34">
        <v>0</v>
      </c>
      <c r="L129" s="13"/>
      <c r="M129" s="19"/>
      <c r="Q129" s="283"/>
    </row>
    <row r="130" spans="2:17" s="12" customFormat="1" ht="15" customHeight="1" x14ac:dyDescent="0.25">
      <c r="B130" s="32"/>
      <c r="C130" s="11"/>
      <c r="E130" s="78"/>
      <c r="F130" s="78"/>
      <c r="G130" s="235"/>
      <c r="H130" s="78"/>
      <c r="I130" s="78"/>
      <c r="J130" s="13"/>
      <c r="K130" s="34"/>
      <c r="L130" s="13"/>
      <c r="M130" s="19"/>
      <c r="Q130" s="283"/>
    </row>
    <row r="131" spans="2:17" s="12" customFormat="1" ht="18.75" customHeight="1" x14ac:dyDescent="0.25">
      <c r="B131" s="77" t="s">
        <v>7</v>
      </c>
      <c r="C131" s="119"/>
      <c r="E131" s="282">
        <f>E129+E108+E62+E79+E52+E38+E32+E83</f>
        <v>50321807</v>
      </c>
      <c r="F131" s="208"/>
      <c r="G131" s="243">
        <f>G32+G38+G52+G62+G79+G83+G108+G129</f>
        <v>-190137</v>
      </c>
      <c r="H131" s="208"/>
      <c r="I131" s="282">
        <f ca="1">I129+I108+I62+I52+I38+I32+I83</f>
        <v>36444267</v>
      </c>
      <c r="J131" s="20"/>
      <c r="K131" s="34">
        <f>G131/E131</f>
        <v>-3.7784215499256616E-3</v>
      </c>
      <c r="L131" s="20"/>
      <c r="M131" s="15"/>
      <c r="Q131" s="283"/>
    </row>
    <row r="132" spans="2:17" s="12" customFormat="1" ht="18.75" customHeight="1" x14ac:dyDescent="0.25">
      <c r="B132" s="77"/>
      <c r="C132" s="119"/>
      <c r="E132" s="109"/>
      <c r="F132" s="79"/>
      <c r="G132" s="236"/>
      <c r="H132" s="79"/>
      <c r="I132" s="109"/>
      <c r="J132" s="20"/>
      <c r="K132" s="114"/>
      <c r="L132" s="20"/>
      <c r="M132" s="15"/>
      <c r="Q132" s="283"/>
    </row>
    <row r="133" spans="2:17" s="12" customFormat="1" x14ac:dyDescent="0.25">
      <c r="B133" s="77" t="s">
        <v>50</v>
      </c>
      <c r="C133" s="119"/>
      <c r="E133" s="79"/>
      <c r="F133" s="79"/>
      <c r="G133" s="244"/>
      <c r="H133" s="79"/>
      <c r="I133" s="79"/>
      <c r="J133" s="20"/>
      <c r="K133" s="34"/>
      <c r="L133" s="20"/>
      <c r="M133" s="19"/>
      <c r="Q133" s="283"/>
    </row>
    <row r="134" spans="2:17" s="12" customFormat="1" x14ac:dyDescent="0.25">
      <c r="B134" s="77" t="s">
        <v>19</v>
      </c>
      <c r="C134" s="119"/>
      <c r="E134" s="79"/>
      <c r="F134" s="79"/>
      <c r="G134" s="244"/>
      <c r="H134" s="79"/>
      <c r="I134" s="79"/>
      <c r="J134" s="20"/>
      <c r="K134" s="34"/>
      <c r="L134" s="20"/>
      <c r="M134" s="19"/>
      <c r="Q134" s="283"/>
    </row>
    <row r="135" spans="2:17" s="12" customFormat="1" ht="16.5" thickBot="1" x14ac:dyDescent="0.3">
      <c r="B135" s="77" t="s">
        <v>14</v>
      </c>
      <c r="E135" s="207">
        <f>+E21-E131</f>
        <v>0</v>
      </c>
      <c r="F135" s="208"/>
      <c r="G135" s="237">
        <f>+G21-G131</f>
        <v>0</v>
      </c>
      <c r="H135" s="208"/>
      <c r="I135" s="207">
        <f ca="1">+I21-I131</f>
        <v>0</v>
      </c>
      <c r="J135" s="16"/>
      <c r="K135" s="34"/>
      <c r="M135" s="93"/>
      <c r="Q135" s="283"/>
    </row>
    <row r="136" spans="2:17" s="12" customFormat="1" ht="7.7" customHeight="1" thickTop="1" x14ac:dyDescent="0.25">
      <c r="B136" s="77"/>
      <c r="C136" s="16"/>
      <c r="E136" s="96"/>
      <c r="F136" s="96"/>
      <c r="G136" s="96"/>
      <c r="H136" s="96"/>
      <c r="I136" s="96"/>
      <c r="J136" s="16"/>
      <c r="K136" s="65"/>
      <c r="L136" s="16"/>
      <c r="M136" s="93"/>
      <c r="Q136" s="283"/>
    </row>
    <row r="137" spans="2:17" s="12" customFormat="1" ht="6.75" customHeight="1" x14ac:dyDescent="0.25">
      <c r="B137" s="77"/>
      <c r="C137" s="16"/>
      <c r="E137" s="96"/>
      <c r="F137" s="96"/>
      <c r="G137" s="96"/>
      <c r="H137" s="96"/>
      <c r="I137" s="96"/>
      <c r="J137" s="16"/>
      <c r="K137" s="65"/>
      <c r="L137" s="16"/>
      <c r="M137" s="93"/>
      <c r="Q137" s="283"/>
    </row>
    <row r="138" spans="2:17" s="12" customFormat="1" ht="16.7" customHeight="1" x14ac:dyDescent="0.25">
      <c r="B138" s="12" t="s">
        <v>73</v>
      </c>
      <c r="C138" s="11"/>
      <c r="G138" s="21"/>
      <c r="K138" s="65"/>
      <c r="M138" s="93"/>
      <c r="Q138" s="283"/>
    </row>
    <row r="139" spans="2:17" s="12" customFormat="1" ht="15" customHeight="1" x14ac:dyDescent="0.25">
      <c r="B139" s="38" t="s">
        <v>3</v>
      </c>
      <c r="C139" s="11"/>
      <c r="E139" s="58"/>
      <c r="F139" s="38"/>
      <c r="G139" s="56"/>
      <c r="H139" s="38"/>
      <c r="I139" s="38"/>
      <c r="J139" s="38"/>
      <c r="K139" s="63"/>
      <c r="M139" s="93"/>
      <c r="Q139" s="283"/>
    </row>
    <row r="140" spans="2:17" s="12" customFormat="1" x14ac:dyDescent="0.25">
      <c r="B140" s="38"/>
      <c r="C140" s="11"/>
      <c r="E140" s="38"/>
      <c r="F140" s="38"/>
      <c r="G140" s="56"/>
      <c r="H140" s="38"/>
      <c r="I140" s="38"/>
      <c r="J140" s="38"/>
      <c r="K140" s="64"/>
      <c r="M140" s="93"/>
      <c r="Q140" s="283"/>
    </row>
    <row r="141" spans="2:17" s="12" customFormat="1" x14ac:dyDescent="0.25">
      <c r="B141" s="38"/>
      <c r="C141" s="11"/>
      <c r="E141" s="38"/>
      <c r="F141" s="38"/>
      <c r="G141" s="56"/>
      <c r="H141" s="38"/>
      <c r="I141" s="38"/>
      <c r="J141" s="38"/>
      <c r="K141" s="64"/>
      <c r="M141" s="93"/>
      <c r="Q141" s="283"/>
    </row>
    <row r="142" spans="2:17" s="12" customFormat="1" x14ac:dyDescent="0.25">
      <c r="B142" s="38"/>
      <c r="C142" s="11"/>
      <c r="E142" s="38"/>
      <c r="F142" s="38"/>
      <c r="G142" s="56"/>
      <c r="H142" s="38"/>
      <c r="I142" s="38"/>
      <c r="J142" s="38"/>
      <c r="K142" s="64"/>
      <c r="Q142" s="283"/>
    </row>
    <row r="143" spans="2:17" s="12" customFormat="1" x14ac:dyDescent="0.25">
      <c r="B143" s="38"/>
      <c r="C143" s="11"/>
      <c r="E143" s="38"/>
      <c r="F143" s="38"/>
      <c r="G143" s="56"/>
      <c r="H143" s="38"/>
      <c r="I143" s="38"/>
      <c r="J143" s="38"/>
      <c r="K143" s="64"/>
      <c r="Q143" s="283"/>
    </row>
    <row r="144" spans="2:17" s="12" customFormat="1" x14ac:dyDescent="0.25">
      <c r="B144" s="38"/>
      <c r="C144" s="11"/>
      <c r="E144" s="38"/>
      <c r="F144" s="38"/>
      <c r="G144" s="56"/>
      <c r="H144" s="38"/>
      <c r="I144" s="38"/>
      <c r="J144" s="38"/>
      <c r="K144" s="64"/>
      <c r="Q144" s="283"/>
    </row>
    <row r="145" spans="2:17" s="12" customFormat="1" x14ac:dyDescent="0.25">
      <c r="B145" s="38"/>
      <c r="C145" s="11"/>
      <c r="E145" s="38"/>
      <c r="F145" s="38"/>
      <c r="G145" s="56"/>
      <c r="H145" s="38"/>
      <c r="I145" s="38"/>
      <c r="J145" s="38"/>
      <c r="K145" s="64"/>
      <c r="Q145" s="283"/>
    </row>
    <row r="146" spans="2:17" s="12" customFormat="1" x14ac:dyDescent="0.25">
      <c r="B146" s="38"/>
      <c r="C146" s="11"/>
      <c r="E146" s="38"/>
      <c r="F146" s="38"/>
      <c r="G146" s="56"/>
      <c r="H146" s="38"/>
      <c r="I146" s="38"/>
      <c r="J146" s="38"/>
      <c r="K146" s="64"/>
      <c r="Q146" s="283"/>
    </row>
    <row r="147" spans="2:17" s="12" customFormat="1" x14ac:dyDescent="0.25">
      <c r="B147" s="38"/>
      <c r="C147" s="11"/>
      <c r="E147" s="38"/>
      <c r="F147" s="38"/>
      <c r="G147" s="56"/>
      <c r="H147" s="38"/>
      <c r="I147" s="38"/>
      <c r="J147" s="38"/>
      <c r="K147" s="64"/>
      <c r="Q147" s="283"/>
    </row>
    <row r="148" spans="2:17" s="12" customFormat="1" x14ac:dyDescent="0.25">
      <c r="B148" s="38"/>
      <c r="C148" s="11"/>
      <c r="E148" s="38"/>
      <c r="F148" s="38"/>
      <c r="G148" s="56"/>
      <c r="H148" s="38"/>
      <c r="I148" s="38"/>
      <c r="J148" s="38"/>
      <c r="K148" s="64"/>
      <c r="Q148" s="283"/>
    </row>
    <row r="149" spans="2:17" s="12" customFormat="1" x14ac:dyDescent="0.25">
      <c r="B149" s="38"/>
      <c r="C149" s="11"/>
      <c r="E149" s="38"/>
      <c r="F149" s="38"/>
      <c r="G149" s="56"/>
      <c r="H149" s="38"/>
      <c r="I149" s="38"/>
      <c r="J149" s="38"/>
      <c r="K149" s="64"/>
      <c r="Q149" s="283"/>
    </row>
    <row r="150" spans="2:17" s="12" customFormat="1" x14ac:dyDescent="0.25">
      <c r="B150" s="38"/>
      <c r="C150" s="11"/>
      <c r="E150" s="38"/>
      <c r="F150" s="38"/>
      <c r="G150" s="56"/>
      <c r="H150" s="38"/>
      <c r="I150" s="38"/>
      <c r="J150" s="38"/>
      <c r="K150" s="64"/>
      <c r="Q150" s="283"/>
    </row>
    <row r="151" spans="2:17" s="12" customFormat="1" x14ac:dyDescent="0.25">
      <c r="B151" s="38"/>
      <c r="C151" s="11"/>
      <c r="G151" s="21"/>
      <c r="K151" s="34"/>
      <c r="Q151" s="283"/>
    </row>
    <row r="152" spans="2:17" s="12" customFormat="1" x14ac:dyDescent="0.25">
      <c r="B152" s="38"/>
      <c r="C152" s="11"/>
      <c r="G152" s="21"/>
      <c r="K152" s="34"/>
      <c r="Q152" s="283"/>
    </row>
    <row r="153" spans="2:17" s="12" customFormat="1" x14ac:dyDescent="0.25">
      <c r="B153" s="38"/>
      <c r="C153" s="11"/>
      <c r="G153" s="21"/>
      <c r="K153" s="34"/>
      <c r="Q153" s="283"/>
    </row>
    <row r="154" spans="2:17" s="12" customFormat="1" x14ac:dyDescent="0.25">
      <c r="B154" s="38"/>
      <c r="C154" s="11"/>
      <c r="G154" s="21"/>
      <c r="K154" s="34"/>
      <c r="Q154" s="283"/>
    </row>
    <row r="155" spans="2:17" s="12" customFormat="1" x14ac:dyDescent="0.25">
      <c r="B155" s="38"/>
      <c r="C155" s="11"/>
      <c r="G155" s="21"/>
      <c r="K155" s="34"/>
      <c r="Q155" s="283"/>
    </row>
    <row r="156" spans="2:17" s="12" customFormat="1" x14ac:dyDescent="0.25">
      <c r="B156" s="38"/>
      <c r="C156" s="11"/>
      <c r="G156" s="21"/>
      <c r="K156" s="34"/>
      <c r="Q156" s="283"/>
    </row>
    <row r="157" spans="2:17" s="12" customFormat="1" x14ac:dyDescent="0.25">
      <c r="B157" s="38"/>
      <c r="C157" s="11"/>
      <c r="G157" s="21"/>
      <c r="K157" s="34"/>
      <c r="Q157" s="283"/>
    </row>
    <row r="158" spans="2:17" s="12" customFormat="1" x14ac:dyDescent="0.25">
      <c r="B158" s="38"/>
      <c r="C158" s="11"/>
      <c r="G158" s="21"/>
      <c r="K158" s="34"/>
      <c r="Q158" s="283"/>
    </row>
    <row r="159" spans="2:17" s="12" customFormat="1" x14ac:dyDescent="0.25">
      <c r="B159" s="38"/>
      <c r="C159" s="11"/>
      <c r="G159" s="21"/>
      <c r="K159" s="34"/>
      <c r="Q159" s="283"/>
    </row>
    <row r="160" spans="2:17" s="12" customFormat="1" x14ac:dyDescent="0.25">
      <c r="B160" s="38"/>
      <c r="C160" s="11"/>
      <c r="G160" s="21"/>
      <c r="K160" s="34"/>
      <c r="Q160" s="283"/>
    </row>
    <row r="161" spans="2:17" s="12" customFormat="1" x14ac:dyDescent="0.25">
      <c r="B161" s="38"/>
      <c r="C161" s="11"/>
      <c r="G161" s="21"/>
      <c r="K161" s="34"/>
      <c r="Q161" s="283"/>
    </row>
    <row r="162" spans="2:17" s="12" customFormat="1" x14ac:dyDescent="0.25">
      <c r="B162" s="38"/>
      <c r="C162" s="11"/>
      <c r="G162" s="21"/>
      <c r="K162" s="34"/>
      <c r="Q162" s="283"/>
    </row>
    <row r="163" spans="2:17" s="12" customFormat="1" x14ac:dyDescent="0.25">
      <c r="B163" s="38"/>
      <c r="C163" s="11"/>
      <c r="G163" s="21"/>
      <c r="K163" s="34"/>
      <c r="Q163" s="283"/>
    </row>
    <row r="164" spans="2:17" s="12" customFormat="1" x14ac:dyDescent="0.25">
      <c r="B164" s="38"/>
      <c r="C164" s="11"/>
      <c r="G164" s="21"/>
      <c r="K164" s="34"/>
      <c r="Q164" s="283"/>
    </row>
    <row r="165" spans="2:17" s="12" customFormat="1" x14ac:dyDescent="0.25">
      <c r="B165" s="38"/>
      <c r="C165" s="11"/>
      <c r="G165" s="21"/>
      <c r="K165" s="34"/>
      <c r="Q165" s="283"/>
    </row>
    <row r="166" spans="2:17" s="12" customFormat="1" x14ac:dyDescent="0.25">
      <c r="B166" s="38"/>
      <c r="C166" s="11"/>
      <c r="G166" s="21"/>
      <c r="K166" s="34"/>
      <c r="Q166" s="283"/>
    </row>
    <row r="167" spans="2:17" s="12" customFormat="1" x14ac:dyDescent="0.25">
      <c r="B167" s="38"/>
      <c r="C167" s="11"/>
      <c r="G167" s="21"/>
      <c r="K167" s="34"/>
      <c r="Q167" s="283"/>
    </row>
    <row r="168" spans="2:17" s="12" customFormat="1" x14ac:dyDescent="0.25">
      <c r="B168" s="38"/>
      <c r="C168" s="11"/>
      <c r="G168" s="21"/>
      <c r="K168" s="34"/>
      <c r="Q168" s="283"/>
    </row>
    <row r="169" spans="2:17" s="12" customFormat="1" x14ac:dyDescent="0.25">
      <c r="B169" s="38"/>
      <c r="C169" s="11"/>
      <c r="G169" s="21"/>
      <c r="K169" s="34"/>
      <c r="Q169" s="283"/>
    </row>
    <row r="170" spans="2:17" s="12" customFormat="1" x14ac:dyDescent="0.25">
      <c r="B170" s="38"/>
      <c r="C170" s="11"/>
      <c r="G170" s="21"/>
      <c r="K170" s="34"/>
      <c r="Q170" s="283"/>
    </row>
    <row r="171" spans="2:17" s="12" customFormat="1" x14ac:dyDescent="0.25">
      <c r="B171" s="38"/>
      <c r="C171" s="11"/>
      <c r="G171" s="21"/>
      <c r="K171" s="34"/>
      <c r="Q171" s="283"/>
    </row>
    <row r="172" spans="2:17" s="12" customFormat="1" x14ac:dyDescent="0.25">
      <c r="B172" s="38"/>
      <c r="C172" s="11"/>
      <c r="G172" s="21"/>
      <c r="K172" s="34"/>
      <c r="Q172" s="283"/>
    </row>
    <row r="173" spans="2:17" s="12" customFormat="1" x14ac:dyDescent="0.25">
      <c r="B173" s="38"/>
      <c r="C173" s="11"/>
      <c r="G173" s="21"/>
      <c r="K173" s="34"/>
      <c r="Q173" s="283"/>
    </row>
    <row r="174" spans="2:17" s="12" customFormat="1" x14ac:dyDescent="0.25">
      <c r="B174" s="38"/>
      <c r="C174" s="11"/>
      <c r="G174" s="21"/>
      <c r="K174" s="34"/>
      <c r="Q174" s="283"/>
    </row>
    <row r="175" spans="2:17" s="12" customFormat="1" x14ac:dyDescent="0.25">
      <c r="B175" s="38"/>
      <c r="C175" s="11"/>
      <c r="G175" s="21"/>
      <c r="K175" s="34"/>
      <c r="Q175" s="283"/>
    </row>
    <row r="176" spans="2:17" s="12" customFormat="1" x14ac:dyDescent="0.25">
      <c r="B176" s="38"/>
      <c r="C176" s="11"/>
      <c r="G176" s="21"/>
      <c r="K176" s="34"/>
      <c r="Q176" s="283"/>
    </row>
    <row r="177" spans="2:17" s="12" customFormat="1" x14ac:dyDescent="0.25">
      <c r="B177" s="38"/>
      <c r="C177" s="11"/>
      <c r="G177" s="21"/>
      <c r="K177" s="34"/>
      <c r="Q177" s="283"/>
    </row>
    <row r="178" spans="2:17" s="12" customFormat="1" x14ac:dyDescent="0.25">
      <c r="B178" s="38"/>
      <c r="C178" s="11"/>
      <c r="G178" s="21"/>
      <c r="K178" s="34"/>
      <c r="Q178" s="283"/>
    </row>
    <row r="179" spans="2:17" s="12" customFormat="1" x14ac:dyDescent="0.25">
      <c r="B179" s="38"/>
      <c r="C179" s="11"/>
      <c r="G179" s="21"/>
      <c r="K179" s="34"/>
      <c r="Q179" s="283"/>
    </row>
    <row r="180" spans="2:17" s="12" customFormat="1" x14ac:dyDescent="0.25">
      <c r="B180" s="38"/>
      <c r="C180" s="11"/>
      <c r="G180" s="21"/>
      <c r="K180" s="34"/>
      <c r="Q180" s="283"/>
    </row>
    <row r="181" spans="2:17" s="12" customFormat="1" x14ac:dyDescent="0.25">
      <c r="B181" s="38"/>
      <c r="C181" s="11"/>
      <c r="G181" s="21"/>
      <c r="K181" s="34"/>
      <c r="Q181" s="283"/>
    </row>
    <row r="182" spans="2:17" s="12" customFormat="1" x14ac:dyDescent="0.25">
      <c r="B182" s="38"/>
      <c r="C182" s="11"/>
      <c r="G182" s="21"/>
      <c r="K182" s="34"/>
      <c r="Q182" s="283"/>
    </row>
    <row r="183" spans="2:17" s="12" customFormat="1" x14ac:dyDescent="0.25">
      <c r="B183" s="38"/>
      <c r="C183" s="11"/>
      <c r="G183" s="21"/>
      <c r="K183" s="34"/>
      <c r="Q183" s="283"/>
    </row>
    <row r="184" spans="2:17" s="12" customFormat="1" x14ac:dyDescent="0.25">
      <c r="B184" s="38"/>
      <c r="C184" s="11"/>
      <c r="G184" s="21"/>
      <c r="K184" s="34"/>
      <c r="Q184" s="283"/>
    </row>
    <row r="185" spans="2:17" s="12" customFormat="1" x14ac:dyDescent="0.25">
      <c r="B185" s="38"/>
      <c r="C185" s="11"/>
      <c r="G185" s="21"/>
      <c r="K185" s="34"/>
      <c r="Q185" s="283"/>
    </row>
    <row r="186" spans="2:17" s="12" customFormat="1" x14ac:dyDescent="0.25">
      <c r="B186" s="38"/>
      <c r="C186" s="11"/>
      <c r="G186" s="21"/>
      <c r="K186" s="34"/>
      <c r="Q186" s="283"/>
    </row>
    <row r="187" spans="2:17" s="12" customFormat="1" x14ac:dyDescent="0.25">
      <c r="B187" s="38"/>
      <c r="C187" s="11"/>
      <c r="G187" s="21"/>
      <c r="K187" s="34"/>
      <c r="Q187" s="283"/>
    </row>
    <row r="188" spans="2:17" s="12" customFormat="1" x14ac:dyDescent="0.25">
      <c r="B188" s="38"/>
      <c r="C188" s="11"/>
      <c r="G188" s="21"/>
      <c r="K188" s="34"/>
      <c r="Q188" s="283"/>
    </row>
    <row r="189" spans="2:17" s="12" customFormat="1" x14ac:dyDescent="0.25">
      <c r="B189" s="38"/>
      <c r="C189" s="11"/>
      <c r="G189" s="21"/>
      <c r="K189" s="34"/>
      <c r="Q189" s="283"/>
    </row>
    <row r="190" spans="2:17" s="12" customFormat="1" x14ac:dyDescent="0.25">
      <c r="B190" s="38"/>
      <c r="C190" s="11"/>
      <c r="G190" s="21"/>
      <c r="K190" s="34"/>
      <c r="Q190" s="283"/>
    </row>
    <row r="191" spans="2:17" s="12" customFormat="1" x14ac:dyDescent="0.25">
      <c r="B191" s="38"/>
      <c r="C191" s="11"/>
      <c r="G191" s="21"/>
      <c r="K191" s="34"/>
      <c r="Q191" s="283"/>
    </row>
    <row r="192" spans="2:17" s="12" customFormat="1" x14ac:dyDescent="0.25">
      <c r="B192" s="38"/>
      <c r="C192" s="11"/>
      <c r="G192" s="21"/>
      <c r="K192" s="34"/>
      <c r="Q192" s="283"/>
    </row>
    <row r="193" spans="2:17" s="12" customFormat="1" x14ac:dyDescent="0.25">
      <c r="B193" s="38"/>
      <c r="C193" s="11"/>
      <c r="G193" s="21"/>
      <c r="K193" s="34"/>
      <c r="Q193" s="283"/>
    </row>
    <row r="194" spans="2:17" s="12" customFormat="1" x14ac:dyDescent="0.25">
      <c r="B194" s="38"/>
      <c r="C194" s="11"/>
      <c r="G194" s="21"/>
      <c r="K194" s="34"/>
      <c r="Q194" s="283"/>
    </row>
    <row r="195" spans="2:17" s="12" customFormat="1" x14ac:dyDescent="0.25">
      <c r="B195" s="38"/>
      <c r="C195" s="11"/>
      <c r="G195" s="21"/>
      <c r="K195" s="34"/>
      <c r="Q195" s="283"/>
    </row>
    <row r="196" spans="2:17" s="12" customFormat="1" x14ac:dyDescent="0.25">
      <c r="B196" s="38"/>
      <c r="C196" s="11"/>
      <c r="G196" s="21"/>
      <c r="K196" s="34"/>
      <c r="Q196" s="283"/>
    </row>
    <row r="197" spans="2:17" s="12" customFormat="1" x14ac:dyDescent="0.25">
      <c r="B197" s="38"/>
      <c r="C197" s="11"/>
      <c r="G197" s="21"/>
      <c r="K197" s="34"/>
      <c r="Q197" s="283"/>
    </row>
    <row r="198" spans="2:17" s="12" customFormat="1" x14ac:dyDescent="0.25">
      <c r="B198" s="38"/>
      <c r="C198" s="11"/>
      <c r="G198" s="21"/>
      <c r="K198" s="34"/>
      <c r="Q198" s="283"/>
    </row>
    <row r="199" spans="2:17" s="12" customFormat="1" x14ac:dyDescent="0.25">
      <c r="B199" s="38"/>
      <c r="C199" s="11"/>
      <c r="G199" s="21"/>
      <c r="K199" s="34"/>
      <c r="Q199" s="283"/>
    </row>
    <row r="200" spans="2:17" s="12" customFormat="1" x14ac:dyDescent="0.25">
      <c r="B200" s="38"/>
      <c r="C200" s="11"/>
      <c r="G200" s="21"/>
      <c r="K200" s="34"/>
      <c r="Q200" s="283"/>
    </row>
    <row r="201" spans="2:17" s="12" customFormat="1" x14ac:dyDescent="0.25">
      <c r="B201" s="38"/>
      <c r="C201" s="11"/>
      <c r="G201" s="21"/>
      <c r="K201" s="34"/>
      <c r="Q201" s="283"/>
    </row>
    <row r="202" spans="2:17" s="12" customFormat="1" x14ac:dyDescent="0.25">
      <c r="B202" s="38"/>
      <c r="C202" s="11"/>
      <c r="G202" s="21"/>
      <c r="K202" s="34"/>
      <c r="Q202" s="283"/>
    </row>
    <row r="203" spans="2:17" s="12" customFormat="1" x14ac:dyDescent="0.25">
      <c r="B203" s="38"/>
      <c r="C203" s="11"/>
      <c r="G203" s="21"/>
      <c r="K203" s="34"/>
      <c r="Q203" s="283"/>
    </row>
    <row r="204" spans="2:17" s="12" customFormat="1" x14ac:dyDescent="0.25">
      <c r="B204" s="38"/>
      <c r="C204" s="11"/>
      <c r="G204" s="21"/>
      <c r="K204" s="34"/>
      <c r="Q204" s="283"/>
    </row>
    <row r="205" spans="2:17" s="12" customFormat="1" x14ac:dyDescent="0.25">
      <c r="B205" s="38"/>
      <c r="C205" s="11"/>
      <c r="G205" s="21"/>
      <c r="K205" s="34"/>
      <c r="Q205" s="283"/>
    </row>
    <row r="206" spans="2:17" s="12" customFormat="1" x14ac:dyDescent="0.25">
      <c r="B206" s="38"/>
      <c r="C206" s="11"/>
      <c r="G206" s="21"/>
      <c r="K206" s="34"/>
      <c r="Q206" s="283"/>
    </row>
    <row r="207" spans="2:17" s="12" customFormat="1" x14ac:dyDescent="0.25">
      <c r="B207" s="38"/>
      <c r="C207" s="11"/>
      <c r="G207" s="21"/>
      <c r="K207" s="34"/>
      <c r="Q207" s="283"/>
    </row>
    <row r="208" spans="2:17" s="12" customFormat="1" x14ac:dyDescent="0.25">
      <c r="B208" s="38"/>
      <c r="C208" s="11"/>
      <c r="G208" s="21"/>
      <c r="K208" s="34"/>
      <c r="Q208" s="283"/>
    </row>
    <row r="209" spans="2:17" s="12" customFormat="1" x14ac:dyDescent="0.25">
      <c r="B209" s="38"/>
      <c r="C209" s="11"/>
      <c r="G209" s="21"/>
      <c r="K209" s="34"/>
      <c r="Q209" s="283"/>
    </row>
    <row r="210" spans="2:17" s="12" customFormat="1" x14ac:dyDescent="0.25">
      <c r="B210" s="38"/>
      <c r="C210" s="11"/>
      <c r="G210" s="21"/>
      <c r="K210" s="34"/>
      <c r="Q210" s="283"/>
    </row>
    <row r="211" spans="2:17" s="12" customFormat="1" x14ac:dyDescent="0.25">
      <c r="B211" s="38"/>
      <c r="C211" s="11"/>
      <c r="G211" s="21"/>
      <c r="K211" s="34"/>
      <c r="Q211" s="283"/>
    </row>
    <row r="212" spans="2:17" s="12" customFormat="1" x14ac:dyDescent="0.25">
      <c r="B212" s="38"/>
      <c r="C212" s="11"/>
      <c r="G212" s="21"/>
      <c r="K212" s="34"/>
      <c r="Q212" s="283"/>
    </row>
    <row r="213" spans="2:17" s="12" customFormat="1" x14ac:dyDescent="0.25">
      <c r="B213" s="38"/>
      <c r="C213" s="11"/>
      <c r="G213" s="21"/>
      <c r="K213" s="34"/>
      <c r="Q213" s="283"/>
    </row>
    <row r="214" spans="2:17" s="12" customFormat="1" x14ac:dyDescent="0.25">
      <c r="B214" s="38"/>
      <c r="C214" s="11"/>
      <c r="G214" s="21"/>
      <c r="K214" s="34"/>
      <c r="Q214" s="283"/>
    </row>
    <row r="215" spans="2:17" s="12" customFormat="1" x14ac:dyDescent="0.25">
      <c r="B215" s="38"/>
      <c r="C215" s="11"/>
      <c r="G215" s="21"/>
      <c r="K215" s="34"/>
      <c r="Q215" s="283"/>
    </row>
    <row r="216" spans="2:17" s="12" customFormat="1" x14ac:dyDescent="0.25">
      <c r="B216" s="38"/>
      <c r="C216" s="11"/>
      <c r="G216" s="21"/>
      <c r="K216" s="34"/>
      <c r="Q216" s="283"/>
    </row>
    <row r="217" spans="2:17" s="12" customFormat="1" x14ac:dyDescent="0.25">
      <c r="B217" s="38"/>
      <c r="C217" s="11"/>
      <c r="G217" s="21"/>
      <c r="K217" s="34"/>
      <c r="Q217" s="283"/>
    </row>
    <row r="218" spans="2:17" s="12" customFormat="1" x14ac:dyDescent="0.25">
      <c r="B218" s="38"/>
      <c r="C218" s="11"/>
      <c r="G218" s="21"/>
      <c r="K218" s="34"/>
      <c r="Q218" s="283"/>
    </row>
    <row r="219" spans="2:17" s="12" customFormat="1" x14ac:dyDescent="0.25">
      <c r="B219" s="38"/>
      <c r="C219" s="11"/>
      <c r="G219" s="21"/>
      <c r="K219" s="34"/>
      <c r="Q219" s="283"/>
    </row>
    <row r="220" spans="2:17" s="12" customFormat="1" x14ac:dyDescent="0.25">
      <c r="B220" s="38"/>
      <c r="C220" s="11"/>
      <c r="G220" s="21"/>
      <c r="K220" s="34"/>
      <c r="Q220" s="283"/>
    </row>
    <row r="221" spans="2:17" s="12" customFormat="1" x14ac:dyDescent="0.25">
      <c r="B221" s="38"/>
      <c r="C221" s="11"/>
      <c r="G221" s="21"/>
      <c r="K221" s="34"/>
      <c r="Q221" s="283"/>
    </row>
    <row r="222" spans="2:17" s="12" customFormat="1" x14ac:dyDescent="0.25">
      <c r="B222" s="38"/>
      <c r="C222" s="11"/>
      <c r="G222" s="21"/>
      <c r="K222" s="34"/>
      <c r="Q222" s="283"/>
    </row>
    <row r="223" spans="2:17" s="12" customFormat="1" x14ac:dyDescent="0.25">
      <c r="B223" s="38"/>
      <c r="C223" s="11"/>
      <c r="G223" s="21"/>
      <c r="K223" s="34"/>
      <c r="Q223" s="283"/>
    </row>
    <row r="224" spans="2:17" s="12" customFormat="1" x14ac:dyDescent="0.25">
      <c r="B224" s="38"/>
      <c r="C224" s="11"/>
      <c r="G224" s="21"/>
      <c r="K224" s="34"/>
      <c r="Q224" s="283"/>
    </row>
    <row r="225" spans="2:17" s="12" customFormat="1" x14ac:dyDescent="0.25">
      <c r="B225" s="38"/>
      <c r="C225" s="11"/>
      <c r="G225" s="21"/>
      <c r="K225" s="34"/>
      <c r="Q225" s="283"/>
    </row>
    <row r="226" spans="2:17" s="12" customFormat="1" x14ac:dyDescent="0.25">
      <c r="B226" s="38"/>
      <c r="C226" s="11"/>
      <c r="G226" s="21"/>
      <c r="K226" s="34"/>
      <c r="Q226" s="283"/>
    </row>
    <row r="227" spans="2:17" s="12" customFormat="1" x14ac:dyDescent="0.25">
      <c r="B227" s="38"/>
      <c r="C227" s="11"/>
      <c r="G227" s="21"/>
      <c r="K227" s="34"/>
      <c r="Q227" s="283"/>
    </row>
    <row r="228" spans="2:17" s="12" customFormat="1" x14ac:dyDescent="0.25">
      <c r="B228" s="38"/>
      <c r="C228" s="11"/>
      <c r="G228" s="21"/>
      <c r="K228" s="34"/>
      <c r="Q228" s="283"/>
    </row>
    <row r="229" spans="2:17" s="12" customFormat="1" x14ac:dyDescent="0.25">
      <c r="B229" s="38"/>
      <c r="C229" s="11"/>
      <c r="G229" s="21"/>
      <c r="K229" s="34"/>
      <c r="Q229" s="283"/>
    </row>
    <row r="230" spans="2:17" s="12" customFormat="1" x14ac:dyDescent="0.25">
      <c r="B230" s="38"/>
      <c r="C230" s="11"/>
      <c r="G230" s="21"/>
      <c r="K230" s="34"/>
      <c r="Q230" s="283"/>
    </row>
    <row r="231" spans="2:17" s="12" customFormat="1" x14ac:dyDescent="0.25">
      <c r="B231" s="38"/>
      <c r="C231" s="11"/>
      <c r="G231" s="21"/>
      <c r="K231" s="34"/>
      <c r="Q231" s="283"/>
    </row>
    <row r="232" spans="2:17" s="12" customFormat="1" x14ac:dyDescent="0.25">
      <c r="C232" s="11"/>
      <c r="G232" s="21"/>
      <c r="K232" s="34"/>
      <c r="Q232" s="283"/>
    </row>
    <row r="233" spans="2:17" s="12" customFormat="1" x14ac:dyDescent="0.25">
      <c r="C233" s="11"/>
      <c r="G233" s="21"/>
      <c r="K233" s="34"/>
      <c r="Q233" s="283"/>
    </row>
    <row r="234" spans="2:17" s="12" customFormat="1" x14ac:dyDescent="0.25">
      <c r="C234" s="11"/>
      <c r="G234" s="21"/>
      <c r="K234" s="34"/>
      <c r="Q234" s="283"/>
    </row>
    <row r="235" spans="2:17" s="12" customFormat="1" x14ac:dyDescent="0.25">
      <c r="C235" s="11"/>
      <c r="G235" s="21"/>
      <c r="K235" s="34"/>
      <c r="Q235" s="283"/>
    </row>
    <row r="236" spans="2:17" s="12" customFormat="1" x14ac:dyDescent="0.25">
      <c r="C236" s="11"/>
      <c r="G236" s="21"/>
      <c r="K236" s="34"/>
      <c r="Q236" s="283"/>
    </row>
    <row r="237" spans="2:17" s="12" customFormat="1" x14ac:dyDescent="0.25">
      <c r="C237" s="11"/>
      <c r="G237" s="21"/>
      <c r="K237" s="34"/>
      <c r="Q237" s="283"/>
    </row>
    <row r="238" spans="2:17" s="12" customFormat="1" x14ac:dyDescent="0.25">
      <c r="C238" s="11"/>
      <c r="G238" s="21"/>
      <c r="K238" s="34"/>
      <c r="Q238" s="283"/>
    </row>
    <row r="239" spans="2:17" s="12" customFormat="1" x14ac:dyDescent="0.25">
      <c r="C239" s="11"/>
      <c r="G239" s="21"/>
      <c r="K239" s="34"/>
      <c r="Q239" s="283"/>
    </row>
    <row r="240" spans="2:17" s="12" customFormat="1" x14ac:dyDescent="0.25">
      <c r="C240" s="11"/>
      <c r="G240" s="21"/>
      <c r="K240" s="34"/>
      <c r="Q240" s="283"/>
    </row>
    <row r="241" spans="3:17" s="12" customFormat="1" x14ac:dyDescent="0.25">
      <c r="C241" s="11"/>
      <c r="G241" s="21"/>
      <c r="K241" s="34"/>
      <c r="Q241" s="283"/>
    </row>
    <row r="242" spans="3:17" s="12" customFormat="1" x14ac:dyDescent="0.25">
      <c r="C242" s="11"/>
      <c r="G242" s="21"/>
      <c r="K242" s="34"/>
      <c r="Q242" s="283"/>
    </row>
    <row r="243" spans="3:17" s="12" customFormat="1" x14ac:dyDescent="0.25">
      <c r="C243" s="11"/>
      <c r="G243" s="21"/>
      <c r="K243" s="34"/>
      <c r="Q243" s="283"/>
    </row>
    <row r="244" spans="3:17" s="12" customFormat="1" x14ac:dyDescent="0.25">
      <c r="C244" s="11"/>
      <c r="G244" s="21"/>
      <c r="K244" s="34"/>
      <c r="Q244" s="283"/>
    </row>
    <row r="245" spans="3:17" s="12" customFormat="1" x14ac:dyDescent="0.25">
      <c r="C245" s="11"/>
      <c r="G245" s="21"/>
      <c r="K245" s="34"/>
      <c r="Q245" s="283"/>
    </row>
    <row r="246" spans="3:17" s="12" customFormat="1" x14ac:dyDescent="0.25">
      <c r="C246" s="11"/>
      <c r="G246" s="21"/>
      <c r="K246" s="34"/>
      <c r="Q246" s="283"/>
    </row>
    <row r="247" spans="3:17" s="12" customFormat="1" x14ac:dyDescent="0.25">
      <c r="C247" s="11"/>
      <c r="G247" s="21"/>
      <c r="K247" s="34"/>
      <c r="Q247" s="283"/>
    </row>
    <row r="248" spans="3:17" s="12" customFormat="1" x14ac:dyDescent="0.25">
      <c r="C248" s="11"/>
      <c r="G248" s="21"/>
      <c r="K248" s="34"/>
      <c r="Q248" s="283"/>
    </row>
    <row r="249" spans="3:17" s="12" customFormat="1" x14ac:dyDescent="0.25">
      <c r="C249" s="11"/>
      <c r="G249" s="21"/>
      <c r="K249" s="34"/>
      <c r="Q249" s="283"/>
    </row>
    <row r="250" spans="3:17" s="12" customFormat="1" x14ac:dyDescent="0.25">
      <c r="C250" s="11"/>
      <c r="G250" s="21"/>
      <c r="K250" s="34"/>
      <c r="Q250" s="283"/>
    </row>
    <row r="251" spans="3:17" s="12" customFormat="1" x14ac:dyDescent="0.25">
      <c r="C251" s="11"/>
      <c r="G251" s="21"/>
      <c r="K251" s="34"/>
      <c r="Q251" s="283"/>
    </row>
    <row r="252" spans="3:17" s="12" customFormat="1" x14ac:dyDescent="0.25">
      <c r="C252" s="11"/>
      <c r="G252" s="21"/>
      <c r="K252" s="34"/>
      <c r="Q252" s="283"/>
    </row>
    <row r="253" spans="3:17" s="12" customFormat="1" x14ac:dyDescent="0.25">
      <c r="C253" s="11"/>
      <c r="G253" s="21"/>
      <c r="K253" s="34"/>
      <c r="Q253" s="283"/>
    </row>
    <row r="254" spans="3:17" s="12" customFormat="1" x14ac:dyDescent="0.25">
      <c r="C254" s="11"/>
      <c r="G254" s="21"/>
      <c r="K254" s="34"/>
      <c r="Q254" s="283"/>
    </row>
    <row r="255" spans="3:17" s="12" customFormat="1" x14ac:dyDescent="0.25">
      <c r="C255" s="11"/>
      <c r="G255" s="21"/>
      <c r="K255" s="34"/>
      <c r="Q255" s="283"/>
    </row>
    <row r="256" spans="3:17" s="12" customFormat="1" x14ac:dyDescent="0.25">
      <c r="C256" s="11"/>
      <c r="G256" s="21"/>
      <c r="K256" s="34"/>
      <c r="Q256" s="283"/>
    </row>
    <row r="257" spans="3:17" s="12" customFormat="1" x14ac:dyDescent="0.25">
      <c r="C257" s="11"/>
      <c r="G257" s="21"/>
      <c r="K257" s="34"/>
      <c r="Q257" s="283"/>
    </row>
    <row r="258" spans="3:17" s="12" customFormat="1" x14ac:dyDescent="0.25">
      <c r="C258" s="11"/>
      <c r="G258" s="21"/>
      <c r="K258" s="34"/>
      <c r="Q258" s="283"/>
    </row>
    <row r="259" spans="3:17" s="12" customFormat="1" x14ac:dyDescent="0.25">
      <c r="C259" s="11"/>
      <c r="G259" s="21"/>
      <c r="K259" s="34"/>
      <c r="Q259" s="283"/>
    </row>
    <row r="260" spans="3:17" s="12" customFormat="1" x14ac:dyDescent="0.25">
      <c r="C260" s="11"/>
      <c r="G260" s="21"/>
      <c r="K260" s="34"/>
      <c r="Q260" s="283"/>
    </row>
    <row r="261" spans="3:17" s="12" customFormat="1" x14ac:dyDescent="0.25">
      <c r="C261" s="11"/>
      <c r="G261" s="21"/>
      <c r="K261" s="34"/>
      <c r="Q261" s="283"/>
    </row>
    <row r="262" spans="3:17" s="12" customFormat="1" x14ac:dyDescent="0.25">
      <c r="C262" s="11"/>
      <c r="G262" s="21"/>
      <c r="K262" s="34"/>
      <c r="Q262" s="283"/>
    </row>
    <row r="263" spans="3:17" s="12" customFormat="1" x14ac:dyDescent="0.25">
      <c r="C263" s="11"/>
      <c r="G263" s="21"/>
      <c r="K263" s="34"/>
      <c r="Q263" s="283"/>
    </row>
    <row r="264" spans="3:17" s="12" customFormat="1" x14ac:dyDescent="0.25">
      <c r="C264" s="11"/>
      <c r="G264" s="21"/>
      <c r="K264" s="34"/>
      <c r="Q264" s="283"/>
    </row>
    <row r="265" spans="3:17" s="12" customFormat="1" x14ac:dyDescent="0.25">
      <c r="C265" s="11"/>
      <c r="G265" s="21"/>
      <c r="K265" s="34"/>
      <c r="Q265" s="283"/>
    </row>
    <row r="266" spans="3:17" s="12" customFormat="1" x14ac:dyDescent="0.25">
      <c r="C266" s="11"/>
      <c r="G266" s="21"/>
      <c r="K266" s="34"/>
      <c r="Q266" s="283"/>
    </row>
    <row r="267" spans="3:17" s="12" customFormat="1" x14ac:dyDescent="0.25">
      <c r="C267" s="11"/>
      <c r="G267" s="21"/>
      <c r="K267" s="34"/>
      <c r="Q267" s="283"/>
    </row>
    <row r="268" spans="3:17" s="12" customFormat="1" x14ac:dyDescent="0.25">
      <c r="C268" s="11"/>
      <c r="G268" s="21"/>
      <c r="K268" s="34"/>
      <c r="Q268" s="283"/>
    </row>
    <row r="269" spans="3:17" s="12" customFormat="1" x14ac:dyDescent="0.25">
      <c r="C269" s="11"/>
      <c r="G269" s="21"/>
      <c r="K269" s="34"/>
      <c r="Q269" s="283"/>
    </row>
    <row r="270" spans="3:17" s="12" customFormat="1" x14ac:dyDescent="0.25">
      <c r="C270" s="11"/>
      <c r="G270" s="21"/>
      <c r="K270" s="34"/>
      <c r="Q270" s="283"/>
    </row>
    <row r="271" spans="3:17" s="12" customFormat="1" x14ac:dyDescent="0.25">
      <c r="C271" s="11"/>
      <c r="G271" s="21"/>
      <c r="K271" s="34"/>
      <c r="Q271" s="283"/>
    </row>
    <row r="272" spans="3:17" s="12" customFormat="1" x14ac:dyDescent="0.25">
      <c r="C272" s="11"/>
      <c r="G272" s="21"/>
      <c r="K272" s="34"/>
      <c r="Q272" s="283"/>
    </row>
    <row r="273" spans="3:17" s="12" customFormat="1" x14ac:dyDescent="0.25">
      <c r="C273" s="11"/>
      <c r="G273" s="21"/>
      <c r="K273" s="34"/>
      <c r="Q273" s="283"/>
    </row>
    <row r="274" spans="3:17" s="12" customFormat="1" x14ac:dyDescent="0.25">
      <c r="C274" s="11"/>
      <c r="G274" s="21"/>
      <c r="K274" s="34"/>
      <c r="Q274" s="283"/>
    </row>
    <row r="275" spans="3:17" s="12" customFormat="1" x14ac:dyDescent="0.25">
      <c r="C275" s="11"/>
      <c r="G275" s="21"/>
      <c r="K275" s="34"/>
      <c r="Q275" s="283"/>
    </row>
    <row r="276" spans="3:17" s="12" customFormat="1" x14ac:dyDescent="0.25">
      <c r="C276" s="11"/>
      <c r="G276" s="21"/>
      <c r="K276" s="34"/>
      <c r="Q276" s="283"/>
    </row>
    <row r="277" spans="3:17" s="12" customFormat="1" x14ac:dyDescent="0.25">
      <c r="C277" s="11"/>
      <c r="G277" s="21"/>
      <c r="K277" s="34"/>
      <c r="Q277" s="283"/>
    </row>
    <row r="278" spans="3:17" s="12" customFormat="1" x14ac:dyDescent="0.25">
      <c r="C278" s="11"/>
      <c r="G278" s="21"/>
      <c r="K278" s="34"/>
      <c r="Q278" s="283"/>
    </row>
    <row r="279" spans="3:17" s="12" customFormat="1" x14ac:dyDescent="0.25">
      <c r="C279" s="11"/>
      <c r="G279" s="21"/>
      <c r="K279" s="34"/>
      <c r="Q279" s="283"/>
    </row>
    <row r="280" spans="3:17" s="12" customFormat="1" x14ac:dyDescent="0.25">
      <c r="C280" s="11"/>
      <c r="G280" s="21"/>
      <c r="K280" s="34"/>
      <c r="Q280" s="283"/>
    </row>
    <row r="281" spans="3:17" s="12" customFormat="1" x14ac:dyDescent="0.25">
      <c r="C281" s="11"/>
      <c r="G281" s="21"/>
      <c r="K281" s="34"/>
      <c r="Q281" s="283"/>
    </row>
    <row r="282" spans="3:17" s="12" customFormat="1" x14ac:dyDescent="0.25">
      <c r="C282" s="11"/>
      <c r="G282" s="21"/>
      <c r="K282" s="34"/>
      <c r="Q282" s="283"/>
    </row>
    <row r="283" spans="3:17" s="12" customFormat="1" x14ac:dyDescent="0.25">
      <c r="C283" s="11"/>
      <c r="G283" s="21"/>
      <c r="K283" s="34"/>
      <c r="Q283" s="283"/>
    </row>
    <row r="284" spans="3:17" s="12" customFormat="1" x14ac:dyDescent="0.25">
      <c r="C284" s="11"/>
      <c r="G284" s="21"/>
      <c r="K284" s="34"/>
      <c r="Q284" s="283"/>
    </row>
    <row r="285" spans="3:17" s="12" customFormat="1" x14ac:dyDescent="0.25">
      <c r="C285" s="11"/>
      <c r="G285" s="21"/>
      <c r="K285" s="34"/>
      <c r="Q285" s="283"/>
    </row>
    <row r="286" spans="3:17" s="12" customFormat="1" x14ac:dyDescent="0.25">
      <c r="C286" s="11"/>
      <c r="G286" s="21"/>
      <c r="K286" s="34"/>
      <c r="Q286" s="283"/>
    </row>
    <row r="287" spans="3:17" s="12" customFormat="1" x14ac:dyDescent="0.25">
      <c r="C287" s="11"/>
      <c r="G287" s="21"/>
      <c r="K287" s="34"/>
      <c r="Q287" s="283"/>
    </row>
    <row r="288" spans="3:17" s="12" customFormat="1" x14ac:dyDescent="0.25">
      <c r="C288" s="11"/>
      <c r="G288" s="21"/>
      <c r="K288" s="34"/>
      <c r="Q288" s="283"/>
    </row>
    <row r="289" spans="3:17" s="12" customFormat="1" x14ac:dyDescent="0.25">
      <c r="C289" s="11"/>
      <c r="G289" s="21"/>
      <c r="K289" s="34"/>
      <c r="Q289" s="283"/>
    </row>
    <row r="290" spans="3:17" s="12" customFormat="1" x14ac:dyDescent="0.25">
      <c r="C290" s="11"/>
      <c r="G290" s="21"/>
      <c r="K290" s="34"/>
      <c r="Q290" s="283"/>
    </row>
    <row r="291" spans="3:17" s="12" customFormat="1" x14ac:dyDescent="0.25">
      <c r="C291" s="11"/>
      <c r="G291" s="21"/>
      <c r="K291" s="34"/>
      <c r="Q291" s="283"/>
    </row>
    <row r="292" spans="3:17" s="12" customFormat="1" x14ac:dyDescent="0.25">
      <c r="C292" s="11"/>
      <c r="G292" s="21"/>
      <c r="K292" s="34"/>
      <c r="Q292" s="283"/>
    </row>
    <row r="293" spans="3:17" s="12" customFormat="1" x14ac:dyDescent="0.25">
      <c r="C293" s="11"/>
      <c r="G293" s="21"/>
      <c r="K293" s="34"/>
      <c r="Q293" s="283"/>
    </row>
    <row r="294" spans="3:17" s="12" customFormat="1" x14ac:dyDescent="0.25">
      <c r="C294" s="11"/>
      <c r="G294" s="21"/>
      <c r="K294" s="34"/>
      <c r="Q294" s="283"/>
    </row>
    <row r="295" spans="3:17" s="12" customFormat="1" x14ac:dyDescent="0.25">
      <c r="C295" s="11"/>
      <c r="G295" s="21"/>
      <c r="K295" s="34"/>
      <c r="Q295" s="283"/>
    </row>
    <row r="296" spans="3:17" s="12" customFormat="1" x14ac:dyDescent="0.25">
      <c r="C296" s="11"/>
      <c r="G296" s="21"/>
      <c r="K296" s="34"/>
      <c r="Q296" s="283"/>
    </row>
    <row r="297" spans="3:17" s="12" customFormat="1" x14ac:dyDescent="0.25">
      <c r="C297" s="11"/>
      <c r="G297" s="21"/>
      <c r="K297" s="34"/>
      <c r="Q297" s="283"/>
    </row>
    <row r="298" spans="3:17" s="12" customFormat="1" x14ac:dyDescent="0.25">
      <c r="C298" s="11"/>
      <c r="G298" s="21"/>
      <c r="K298" s="34"/>
      <c r="Q298" s="283"/>
    </row>
    <row r="299" spans="3:17" s="12" customFormat="1" x14ac:dyDescent="0.25">
      <c r="C299" s="11"/>
      <c r="G299" s="21"/>
      <c r="K299" s="34"/>
      <c r="Q299" s="283"/>
    </row>
    <row r="300" spans="3:17" s="12" customFormat="1" x14ac:dyDescent="0.25">
      <c r="C300" s="11"/>
      <c r="G300" s="21"/>
      <c r="K300" s="34"/>
      <c r="Q300" s="283"/>
    </row>
    <row r="301" spans="3:17" s="12" customFormat="1" x14ac:dyDescent="0.25">
      <c r="C301" s="11"/>
      <c r="G301" s="21"/>
      <c r="K301" s="34"/>
      <c r="Q301" s="283"/>
    </row>
    <row r="302" spans="3:17" s="12" customFormat="1" x14ac:dyDescent="0.25">
      <c r="C302" s="11"/>
      <c r="G302" s="21"/>
      <c r="K302" s="34"/>
      <c r="Q302" s="283"/>
    </row>
    <row r="303" spans="3:17" s="12" customFormat="1" x14ac:dyDescent="0.25">
      <c r="C303" s="11"/>
      <c r="G303" s="21"/>
      <c r="K303" s="34"/>
      <c r="Q303" s="283"/>
    </row>
    <row r="304" spans="3:17" s="12" customFormat="1" x14ac:dyDescent="0.25">
      <c r="C304" s="11"/>
      <c r="G304" s="21"/>
      <c r="K304" s="34"/>
      <c r="Q304" s="283"/>
    </row>
    <row r="305" spans="3:17" s="12" customFormat="1" x14ac:dyDescent="0.25">
      <c r="C305" s="11"/>
      <c r="G305" s="21"/>
      <c r="K305" s="34"/>
      <c r="Q305" s="283"/>
    </row>
    <row r="306" spans="3:17" s="12" customFormat="1" x14ac:dyDescent="0.25">
      <c r="C306" s="11"/>
      <c r="G306" s="21"/>
      <c r="K306" s="34"/>
      <c r="Q306" s="283"/>
    </row>
    <row r="307" spans="3:17" s="12" customFormat="1" x14ac:dyDescent="0.25">
      <c r="C307" s="11"/>
      <c r="G307" s="21"/>
      <c r="K307" s="34"/>
      <c r="Q307" s="283"/>
    </row>
    <row r="308" spans="3:17" s="12" customFormat="1" x14ac:dyDescent="0.25">
      <c r="C308" s="11"/>
      <c r="G308" s="21"/>
      <c r="K308" s="34"/>
      <c r="Q308" s="283"/>
    </row>
    <row r="309" spans="3:17" s="12" customFormat="1" x14ac:dyDescent="0.25">
      <c r="C309" s="11"/>
      <c r="G309" s="21"/>
      <c r="K309" s="34"/>
      <c r="Q309" s="283"/>
    </row>
    <row r="310" spans="3:17" s="12" customFormat="1" x14ac:dyDescent="0.25">
      <c r="C310" s="11"/>
      <c r="G310" s="21"/>
      <c r="K310" s="34"/>
      <c r="Q310" s="283"/>
    </row>
    <row r="311" spans="3:17" s="12" customFormat="1" x14ac:dyDescent="0.25">
      <c r="C311" s="11"/>
      <c r="G311" s="21"/>
      <c r="K311" s="34"/>
      <c r="Q311" s="283"/>
    </row>
    <row r="312" spans="3:17" s="12" customFormat="1" x14ac:dyDescent="0.25">
      <c r="C312" s="11"/>
      <c r="G312" s="21"/>
      <c r="K312" s="34"/>
      <c r="Q312" s="283"/>
    </row>
    <row r="313" spans="3:17" s="12" customFormat="1" x14ac:dyDescent="0.25">
      <c r="C313" s="11"/>
      <c r="G313" s="21"/>
      <c r="K313" s="34"/>
      <c r="Q313" s="283"/>
    </row>
    <row r="314" spans="3:17" s="12" customFormat="1" x14ac:dyDescent="0.25">
      <c r="C314" s="11"/>
      <c r="G314" s="21"/>
      <c r="K314" s="34"/>
      <c r="Q314" s="283"/>
    </row>
    <row r="315" spans="3:17" s="12" customFormat="1" x14ac:dyDescent="0.25">
      <c r="C315" s="11"/>
      <c r="G315" s="21"/>
      <c r="K315" s="34"/>
      <c r="Q315" s="283"/>
    </row>
    <row r="316" spans="3:17" s="12" customFormat="1" x14ac:dyDescent="0.25">
      <c r="C316" s="11"/>
      <c r="G316" s="21"/>
      <c r="K316" s="34"/>
      <c r="Q316" s="283"/>
    </row>
    <row r="317" spans="3:17" s="12" customFormat="1" x14ac:dyDescent="0.25">
      <c r="C317" s="11"/>
      <c r="G317" s="21"/>
      <c r="K317" s="34"/>
      <c r="Q317" s="283"/>
    </row>
    <row r="318" spans="3:17" s="12" customFormat="1" x14ac:dyDescent="0.25">
      <c r="C318" s="11"/>
      <c r="G318" s="21"/>
      <c r="K318" s="34"/>
      <c r="Q318" s="283"/>
    </row>
    <row r="319" spans="3:17" s="12" customFormat="1" x14ac:dyDescent="0.25">
      <c r="C319" s="11"/>
      <c r="G319" s="21"/>
      <c r="K319" s="34"/>
      <c r="Q319" s="283"/>
    </row>
    <row r="320" spans="3:17" s="12" customFormat="1" x14ac:dyDescent="0.25">
      <c r="C320" s="11"/>
      <c r="G320" s="21"/>
      <c r="K320" s="34"/>
      <c r="Q320" s="283"/>
    </row>
    <row r="321" spans="3:17" s="12" customFormat="1" x14ac:dyDescent="0.25">
      <c r="C321" s="11"/>
      <c r="G321" s="21"/>
      <c r="K321" s="34"/>
      <c r="Q321" s="283"/>
    </row>
    <row r="322" spans="3:17" s="12" customFormat="1" x14ac:dyDescent="0.25">
      <c r="C322" s="11"/>
      <c r="G322" s="21"/>
      <c r="K322" s="34"/>
      <c r="Q322" s="283"/>
    </row>
    <row r="323" spans="3:17" s="12" customFormat="1" x14ac:dyDescent="0.25">
      <c r="C323" s="11"/>
      <c r="G323" s="21"/>
      <c r="K323" s="34"/>
      <c r="Q323" s="283"/>
    </row>
    <row r="324" spans="3:17" s="12" customFormat="1" x14ac:dyDescent="0.25">
      <c r="C324" s="11"/>
      <c r="G324" s="21"/>
      <c r="K324" s="34"/>
      <c r="Q324" s="283"/>
    </row>
    <row r="325" spans="3:17" s="12" customFormat="1" x14ac:dyDescent="0.25">
      <c r="C325" s="11"/>
      <c r="G325" s="21"/>
      <c r="K325" s="34"/>
      <c r="Q325" s="283"/>
    </row>
    <row r="326" spans="3:17" s="12" customFormat="1" x14ac:dyDescent="0.25">
      <c r="C326" s="11"/>
      <c r="G326" s="21"/>
      <c r="K326" s="34"/>
      <c r="Q326" s="283"/>
    </row>
    <row r="327" spans="3:17" s="12" customFormat="1" x14ac:dyDescent="0.25">
      <c r="C327" s="11"/>
      <c r="G327" s="21"/>
      <c r="K327" s="34"/>
      <c r="Q327" s="283"/>
    </row>
    <row r="328" spans="3:17" s="12" customFormat="1" x14ac:dyDescent="0.25">
      <c r="C328" s="11"/>
      <c r="G328" s="21"/>
      <c r="K328" s="34"/>
      <c r="Q328" s="283"/>
    </row>
    <row r="329" spans="3:17" s="12" customFormat="1" x14ac:dyDescent="0.25">
      <c r="C329" s="11"/>
      <c r="G329" s="21"/>
      <c r="K329" s="34"/>
      <c r="Q329" s="283"/>
    </row>
    <row r="330" spans="3:17" s="12" customFormat="1" x14ac:dyDescent="0.25">
      <c r="C330" s="11"/>
      <c r="G330" s="21"/>
      <c r="K330" s="34"/>
      <c r="Q330" s="283"/>
    </row>
    <row r="331" spans="3:17" s="12" customFormat="1" x14ac:dyDescent="0.25">
      <c r="C331" s="11"/>
      <c r="G331" s="21"/>
      <c r="K331" s="34"/>
      <c r="Q331" s="283"/>
    </row>
    <row r="332" spans="3:17" s="12" customFormat="1" x14ac:dyDescent="0.25">
      <c r="C332" s="11"/>
      <c r="G332" s="21"/>
      <c r="K332" s="34"/>
      <c r="Q332" s="283"/>
    </row>
    <row r="333" spans="3:17" s="12" customFormat="1" x14ac:dyDescent="0.25">
      <c r="C333" s="11"/>
      <c r="G333" s="21"/>
      <c r="K333" s="34"/>
      <c r="Q333" s="283"/>
    </row>
    <row r="334" spans="3:17" s="12" customFormat="1" x14ac:dyDescent="0.25">
      <c r="C334" s="11"/>
      <c r="G334" s="21"/>
      <c r="K334" s="34"/>
      <c r="Q334" s="283"/>
    </row>
    <row r="335" spans="3:17" s="12" customFormat="1" x14ac:dyDescent="0.25">
      <c r="C335" s="11"/>
      <c r="G335" s="21"/>
      <c r="K335" s="34"/>
      <c r="Q335" s="283"/>
    </row>
    <row r="336" spans="3:17" s="12" customFormat="1" x14ac:dyDescent="0.25">
      <c r="C336" s="11"/>
      <c r="G336" s="21"/>
      <c r="K336" s="34"/>
      <c r="Q336" s="283"/>
    </row>
    <row r="337" spans="3:17" s="12" customFormat="1" x14ac:dyDescent="0.25">
      <c r="C337" s="11"/>
      <c r="G337" s="21"/>
      <c r="K337" s="34"/>
      <c r="Q337" s="283"/>
    </row>
    <row r="338" spans="3:17" s="12" customFormat="1" x14ac:dyDescent="0.25">
      <c r="C338" s="11"/>
      <c r="G338" s="21"/>
      <c r="K338" s="34"/>
      <c r="Q338" s="283"/>
    </row>
    <row r="339" spans="3:17" s="12" customFormat="1" x14ac:dyDescent="0.25">
      <c r="C339" s="11"/>
      <c r="G339" s="21"/>
      <c r="K339" s="34"/>
      <c r="Q339" s="283"/>
    </row>
    <row r="340" spans="3:17" s="12" customFormat="1" x14ac:dyDescent="0.25">
      <c r="C340" s="11"/>
      <c r="G340" s="21"/>
      <c r="K340" s="34"/>
      <c r="Q340" s="283"/>
    </row>
    <row r="341" spans="3:17" s="12" customFormat="1" x14ac:dyDescent="0.25">
      <c r="C341" s="11"/>
      <c r="G341" s="21"/>
      <c r="K341" s="34"/>
      <c r="Q341" s="283"/>
    </row>
    <row r="342" spans="3:17" s="12" customFormat="1" x14ac:dyDescent="0.25">
      <c r="C342" s="11"/>
      <c r="G342" s="21"/>
      <c r="K342" s="34"/>
      <c r="Q342" s="283"/>
    </row>
    <row r="343" spans="3:17" s="12" customFormat="1" x14ac:dyDescent="0.25">
      <c r="C343" s="11"/>
      <c r="G343" s="21"/>
      <c r="K343" s="34"/>
      <c r="Q343" s="283"/>
    </row>
    <row r="344" spans="3:17" s="12" customFormat="1" x14ac:dyDescent="0.25">
      <c r="C344" s="11"/>
      <c r="G344" s="21"/>
      <c r="K344" s="34"/>
      <c r="Q344" s="283"/>
    </row>
    <row r="345" spans="3:17" s="12" customFormat="1" x14ac:dyDescent="0.25">
      <c r="C345" s="11"/>
      <c r="G345" s="21"/>
      <c r="K345" s="34"/>
      <c r="Q345" s="283"/>
    </row>
    <row r="346" spans="3:17" s="12" customFormat="1" x14ac:dyDescent="0.25">
      <c r="C346" s="11"/>
      <c r="G346" s="21"/>
      <c r="K346" s="34"/>
      <c r="Q346" s="283"/>
    </row>
    <row r="347" spans="3:17" s="12" customFormat="1" x14ac:dyDescent="0.25">
      <c r="C347" s="11"/>
      <c r="G347" s="21"/>
      <c r="K347" s="34"/>
      <c r="Q347" s="283"/>
    </row>
    <row r="348" spans="3:17" s="12" customFormat="1" x14ac:dyDescent="0.25">
      <c r="C348" s="11"/>
      <c r="G348" s="21"/>
      <c r="K348" s="34"/>
      <c r="Q348" s="283"/>
    </row>
    <row r="349" spans="3:17" s="12" customFormat="1" x14ac:dyDescent="0.25">
      <c r="C349" s="11"/>
      <c r="G349" s="21"/>
      <c r="K349" s="34"/>
      <c r="Q349" s="283"/>
    </row>
    <row r="350" spans="3:17" s="12" customFormat="1" x14ac:dyDescent="0.25">
      <c r="C350" s="11"/>
      <c r="G350" s="21"/>
      <c r="K350" s="34"/>
      <c r="Q350" s="283"/>
    </row>
    <row r="351" spans="3:17" s="12" customFormat="1" x14ac:dyDescent="0.25">
      <c r="C351" s="11"/>
      <c r="G351" s="21"/>
      <c r="K351" s="34"/>
      <c r="Q351" s="283"/>
    </row>
    <row r="352" spans="3:17" s="12" customFormat="1" x14ac:dyDescent="0.25">
      <c r="C352" s="11"/>
      <c r="G352" s="21"/>
      <c r="K352" s="34"/>
      <c r="Q352" s="283"/>
    </row>
    <row r="353" spans="3:17" s="12" customFormat="1" x14ac:dyDescent="0.25">
      <c r="C353" s="11"/>
      <c r="G353" s="21"/>
      <c r="K353" s="34"/>
      <c r="Q353" s="283"/>
    </row>
    <row r="354" spans="3:17" s="12" customFormat="1" x14ac:dyDescent="0.25">
      <c r="C354" s="11"/>
      <c r="G354" s="21"/>
      <c r="K354" s="34"/>
      <c r="Q354" s="283"/>
    </row>
    <row r="355" spans="3:17" s="12" customFormat="1" x14ac:dyDescent="0.25">
      <c r="C355" s="11"/>
      <c r="G355" s="21"/>
      <c r="K355" s="34"/>
      <c r="Q355" s="283"/>
    </row>
    <row r="356" spans="3:17" s="12" customFormat="1" x14ac:dyDescent="0.25">
      <c r="C356" s="11"/>
      <c r="G356" s="21"/>
      <c r="K356" s="34"/>
      <c r="Q356" s="283"/>
    </row>
    <row r="357" spans="3:17" s="12" customFormat="1" x14ac:dyDescent="0.25">
      <c r="C357" s="11"/>
      <c r="G357" s="21"/>
      <c r="K357" s="34"/>
      <c r="Q357" s="283"/>
    </row>
    <row r="358" spans="3:17" s="12" customFormat="1" x14ac:dyDescent="0.25">
      <c r="C358" s="11"/>
      <c r="G358" s="21"/>
      <c r="K358" s="34"/>
      <c r="Q358" s="283"/>
    </row>
    <row r="359" spans="3:17" s="12" customFormat="1" x14ac:dyDescent="0.25">
      <c r="C359" s="11"/>
      <c r="G359" s="21"/>
      <c r="K359" s="34"/>
      <c r="Q359" s="283"/>
    </row>
    <row r="360" spans="3:17" s="12" customFormat="1" x14ac:dyDescent="0.25">
      <c r="C360" s="11"/>
      <c r="G360" s="21"/>
      <c r="K360" s="34"/>
      <c r="Q360" s="283"/>
    </row>
    <row r="361" spans="3:17" s="12" customFormat="1" x14ac:dyDescent="0.25">
      <c r="C361" s="11"/>
      <c r="G361" s="21"/>
      <c r="K361" s="34"/>
      <c r="Q361" s="283"/>
    </row>
    <row r="362" spans="3:17" s="12" customFormat="1" x14ac:dyDescent="0.25">
      <c r="C362" s="11"/>
      <c r="G362" s="21"/>
      <c r="K362" s="34"/>
      <c r="Q362" s="283"/>
    </row>
    <row r="363" spans="3:17" s="12" customFormat="1" x14ac:dyDescent="0.25">
      <c r="C363" s="11"/>
      <c r="G363" s="21"/>
      <c r="K363" s="34"/>
      <c r="Q363" s="283"/>
    </row>
    <row r="364" spans="3:17" s="12" customFormat="1" x14ac:dyDescent="0.25">
      <c r="C364" s="11"/>
      <c r="G364" s="21"/>
      <c r="K364" s="34"/>
      <c r="Q364" s="283"/>
    </row>
    <row r="365" spans="3:17" s="12" customFormat="1" x14ac:dyDescent="0.25">
      <c r="C365" s="11"/>
      <c r="G365" s="21"/>
      <c r="K365" s="34"/>
      <c r="Q365" s="283"/>
    </row>
    <row r="366" spans="3:17" s="12" customFormat="1" x14ac:dyDescent="0.25">
      <c r="C366" s="11"/>
      <c r="G366" s="21"/>
      <c r="K366" s="34"/>
      <c r="Q366" s="283"/>
    </row>
    <row r="367" spans="3:17" s="12" customFormat="1" x14ac:dyDescent="0.25">
      <c r="C367" s="11"/>
      <c r="G367" s="21"/>
      <c r="K367" s="34"/>
      <c r="Q367" s="283"/>
    </row>
    <row r="368" spans="3:17" s="12" customFormat="1" x14ac:dyDescent="0.25">
      <c r="C368" s="11"/>
      <c r="G368" s="21"/>
      <c r="K368" s="34"/>
      <c r="Q368" s="283"/>
    </row>
    <row r="369" spans="3:17" s="12" customFormat="1" x14ac:dyDescent="0.25">
      <c r="C369" s="11"/>
      <c r="G369" s="21"/>
      <c r="K369" s="34"/>
      <c r="Q369" s="283"/>
    </row>
    <row r="370" spans="3:17" s="12" customFormat="1" x14ac:dyDescent="0.25">
      <c r="C370" s="11"/>
      <c r="G370" s="21"/>
      <c r="K370" s="34"/>
      <c r="Q370" s="283"/>
    </row>
    <row r="371" spans="3:17" s="12" customFormat="1" x14ac:dyDescent="0.25">
      <c r="C371" s="11"/>
      <c r="G371" s="21"/>
      <c r="K371" s="34"/>
      <c r="Q371" s="283"/>
    </row>
    <row r="372" spans="3:17" s="12" customFormat="1" x14ac:dyDescent="0.25">
      <c r="C372" s="11"/>
      <c r="G372" s="21"/>
      <c r="K372" s="34"/>
      <c r="Q372" s="283"/>
    </row>
    <row r="373" spans="3:17" s="12" customFormat="1" x14ac:dyDescent="0.25">
      <c r="C373" s="11"/>
      <c r="G373" s="21"/>
      <c r="K373" s="34"/>
      <c r="Q373" s="283"/>
    </row>
    <row r="374" spans="3:17" s="12" customFormat="1" x14ac:dyDescent="0.25">
      <c r="C374" s="11"/>
      <c r="G374" s="21"/>
      <c r="K374" s="34"/>
      <c r="Q374" s="283"/>
    </row>
    <row r="375" spans="3:17" s="12" customFormat="1" x14ac:dyDescent="0.25">
      <c r="C375" s="11"/>
      <c r="G375" s="21"/>
      <c r="K375" s="34"/>
      <c r="Q375" s="283"/>
    </row>
    <row r="376" spans="3:17" s="12" customFormat="1" x14ac:dyDescent="0.25">
      <c r="C376" s="11"/>
      <c r="G376" s="21"/>
      <c r="K376" s="34"/>
      <c r="Q376" s="283"/>
    </row>
    <row r="377" spans="3:17" s="12" customFormat="1" x14ac:dyDescent="0.25">
      <c r="C377" s="11"/>
      <c r="G377" s="21"/>
      <c r="K377" s="34"/>
      <c r="Q377" s="283"/>
    </row>
    <row r="378" spans="3:17" s="12" customFormat="1" x14ac:dyDescent="0.25">
      <c r="C378" s="11"/>
      <c r="G378" s="21"/>
      <c r="K378" s="34"/>
      <c r="Q378" s="283"/>
    </row>
    <row r="379" spans="3:17" s="12" customFormat="1" x14ac:dyDescent="0.25">
      <c r="C379" s="11"/>
      <c r="G379" s="21"/>
      <c r="K379" s="34"/>
      <c r="Q379" s="283"/>
    </row>
    <row r="380" spans="3:17" s="12" customFormat="1" x14ac:dyDescent="0.25">
      <c r="C380" s="11"/>
      <c r="G380" s="21"/>
      <c r="K380" s="34"/>
      <c r="Q380" s="283"/>
    </row>
    <row r="381" spans="3:17" s="12" customFormat="1" x14ac:dyDescent="0.25">
      <c r="C381" s="11"/>
      <c r="G381" s="21"/>
      <c r="K381" s="34"/>
      <c r="Q381" s="283"/>
    </row>
    <row r="382" spans="3:17" s="12" customFormat="1" x14ac:dyDescent="0.25">
      <c r="C382" s="11"/>
      <c r="G382" s="21"/>
      <c r="K382" s="34"/>
      <c r="Q382" s="283"/>
    </row>
    <row r="383" spans="3:17" s="12" customFormat="1" x14ac:dyDescent="0.25">
      <c r="C383" s="11"/>
      <c r="G383" s="21"/>
      <c r="K383" s="34"/>
      <c r="Q383" s="283"/>
    </row>
    <row r="384" spans="3:17" s="12" customFormat="1" x14ac:dyDescent="0.25">
      <c r="C384" s="11"/>
      <c r="G384" s="21"/>
      <c r="K384" s="34"/>
      <c r="Q384" s="283"/>
    </row>
    <row r="385" spans="3:19" s="12" customFormat="1" x14ac:dyDescent="0.25">
      <c r="C385" s="11"/>
      <c r="G385" s="21"/>
      <c r="K385" s="34"/>
      <c r="Q385" s="283"/>
    </row>
    <row r="386" spans="3:19" s="12" customFormat="1" x14ac:dyDescent="0.25">
      <c r="C386" s="11"/>
      <c r="G386" s="21"/>
      <c r="K386" s="34"/>
      <c r="Q386" s="283"/>
    </row>
    <row r="387" spans="3:19" s="12" customFormat="1" x14ac:dyDescent="0.25">
      <c r="C387" s="11"/>
      <c r="G387" s="21"/>
      <c r="K387" s="34"/>
      <c r="Q387" s="283"/>
    </row>
    <row r="388" spans="3:19" s="12" customFormat="1" x14ac:dyDescent="0.25">
      <c r="C388" s="11"/>
      <c r="G388" s="21"/>
      <c r="K388" s="34"/>
      <c r="Q388" s="283"/>
    </row>
    <row r="389" spans="3:19" s="12" customFormat="1" x14ac:dyDescent="0.25">
      <c r="C389" s="11"/>
      <c r="G389" s="21"/>
      <c r="K389" s="34"/>
      <c r="Q389" s="283"/>
    </row>
    <row r="390" spans="3:19" s="12" customFormat="1" x14ac:dyDescent="0.25">
      <c r="C390" s="11"/>
      <c r="G390" s="21"/>
      <c r="K390" s="34"/>
      <c r="Q390" s="283"/>
    </row>
    <row r="391" spans="3:19" s="12" customFormat="1" x14ac:dyDescent="0.25">
      <c r="C391" s="11"/>
      <c r="G391" s="21"/>
      <c r="K391" s="34"/>
      <c r="Q391" s="283"/>
    </row>
    <row r="392" spans="3:19" s="12" customFormat="1" x14ac:dyDescent="0.25">
      <c r="C392" s="11"/>
      <c r="G392" s="21"/>
      <c r="K392" s="34"/>
      <c r="Q392" s="283"/>
    </row>
    <row r="393" spans="3:19" s="12" customFormat="1" x14ac:dyDescent="0.25">
      <c r="C393" s="11"/>
      <c r="G393" s="21"/>
      <c r="K393" s="34"/>
      <c r="Q393" s="283"/>
    </row>
    <row r="394" spans="3:19" s="12" customFormat="1" x14ac:dyDescent="0.25">
      <c r="C394" s="11"/>
      <c r="G394" s="21"/>
      <c r="K394" s="34"/>
      <c r="Q394" s="283"/>
    </row>
    <row r="395" spans="3:19" s="12" customFormat="1" x14ac:dyDescent="0.25">
      <c r="C395" s="11"/>
      <c r="G395" s="21"/>
      <c r="K395" s="34"/>
      <c r="Q395" s="283"/>
    </row>
    <row r="396" spans="3:19" s="12" customFormat="1" x14ac:dyDescent="0.25">
      <c r="C396" s="11"/>
      <c r="G396" s="21"/>
      <c r="K396" s="34"/>
      <c r="Q396" s="283"/>
      <c r="R396" s="2"/>
    </row>
    <row r="397" spans="3:19" s="12" customFormat="1" x14ac:dyDescent="0.25">
      <c r="C397" s="11"/>
      <c r="G397" s="21"/>
      <c r="K397" s="34"/>
      <c r="Q397" s="283"/>
      <c r="R397" s="2"/>
    </row>
    <row r="398" spans="3:19" s="12" customFormat="1" x14ac:dyDescent="0.25">
      <c r="C398" s="11"/>
      <c r="G398" s="21"/>
      <c r="K398" s="34"/>
      <c r="Q398" s="283"/>
      <c r="R398" s="2"/>
    </row>
    <row r="399" spans="3:19" s="12" customFormat="1" x14ac:dyDescent="0.25">
      <c r="C399" s="11"/>
      <c r="G399" s="21"/>
      <c r="K399" s="34"/>
      <c r="Q399" s="283"/>
      <c r="R399" s="2"/>
      <c r="S399" s="2"/>
    </row>
    <row r="400" spans="3:19" s="12" customFormat="1" x14ac:dyDescent="0.25">
      <c r="C400" s="11"/>
      <c r="G400" s="21"/>
      <c r="K400" s="34"/>
      <c r="Q400" s="283"/>
      <c r="R400" s="2"/>
      <c r="S400" s="2"/>
    </row>
    <row r="401" spans="3:20" s="12" customFormat="1" x14ac:dyDescent="0.25">
      <c r="C401" s="11"/>
      <c r="G401" s="21"/>
      <c r="K401" s="34"/>
      <c r="Q401" s="283"/>
      <c r="R401" s="2"/>
      <c r="S401" s="2"/>
    </row>
    <row r="402" spans="3:20" s="12" customFormat="1" x14ac:dyDescent="0.25">
      <c r="C402" s="11"/>
      <c r="G402" s="21"/>
      <c r="K402" s="34"/>
      <c r="Q402" s="283"/>
      <c r="R402" s="2"/>
      <c r="S402" s="2"/>
    </row>
    <row r="403" spans="3:20" s="12" customFormat="1" x14ac:dyDescent="0.25">
      <c r="C403" s="11"/>
      <c r="G403" s="21"/>
      <c r="K403" s="34"/>
      <c r="Q403" s="283"/>
      <c r="R403" s="2"/>
      <c r="S403" s="2"/>
    </row>
    <row r="404" spans="3:20" s="12" customFormat="1" x14ac:dyDescent="0.25">
      <c r="C404" s="11"/>
      <c r="G404" s="21"/>
      <c r="K404" s="34"/>
      <c r="Q404" s="283"/>
      <c r="R404" s="2"/>
      <c r="S404" s="2"/>
    </row>
    <row r="405" spans="3:20" s="12" customFormat="1" x14ac:dyDescent="0.25">
      <c r="C405" s="11"/>
      <c r="G405" s="21"/>
      <c r="K405" s="34"/>
      <c r="Q405" s="283"/>
      <c r="R405" s="2"/>
      <c r="S405" s="2"/>
    </row>
    <row r="406" spans="3:20" s="12" customFormat="1" x14ac:dyDescent="0.25">
      <c r="C406" s="11"/>
      <c r="G406" s="21"/>
      <c r="K406" s="34"/>
      <c r="Q406" s="283"/>
      <c r="R406" s="2"/>
      <c r="S406" s="2"/>
    </row>
    <row r="407" spans="3:20" s="12" customFormat="1" x14ac:dyDescent="0.25">
      <c r="C407" s="11"/>
      <c r="G407" s="21"/>
      <c r="K407" s="34"/>
      <c r="Q407" s="283"/>
      <c r="R407" s="2"/>
      <c r="S407" s="2"/>
    </row>
    <row r="408" spans="3:20" s="12" customFormat="1" x14ac:dyDescent="0.25">
      <c r="C408" s="11"/>
      <c r="G408" s="21"/>
      <c r="K408" s="34"/>
      <c r="Q408" s="283"/>
      <c r="R408" s="2"/>
      <c r="S408" s="2"/>
    </row>
    <row r="409" spans="3:20" s="12" customFormat="1" x14ac:dyDescent="0.25">
      <c r="C409" s="11"/>
      <c r="G409" s="21"/>
      <c r="K409" s="34"/>
      <c r="P409" s="2"/>
      <c r="Q409" s="283"/>
      <c r="R409" s="2"/>
      <c r="S409" s="2"/>
    </row>
    <row r="410" spans="3:20" s="12" customFormat="1" x14ac:dyDescent="0.25">
      <c r="C410" s="11"/>
      <c r="G410" s="21"/>
      <c r="K410" s="34"/>
      <c r="P410" s="2"/>
      <c r="Q410" s="283"/>
      <c r="R410" s="2"/>
      <c r="S410" s="2"/>
    </row>
    <row r="411" spans="3:20" s="12" customFormat="1" x14ac:dyDescent="0.25">
      <c r="C411" s="11"/>
      <c r="G411" s="21"/>
      <c r="K411" s="34"/>
      <c r="P411" s="2"/>
      <c r="Q411" s="283"/>
      <c r="R411" s="2"/>
      <c r="S411" s="2"/>
    </row>
    <row r="412" spans="3:20" s="12" customFormat="1" x14ac:dyDescent="0.25">
      <c r="C412" s="11"/>
      <c r="G412" s="21"/>
      <c r="K412" s="34"/>
      <c r="P412" s="2"/>
      <c r="Q412" s="283"/>
      <c r="R412" s="2"/>
      <c r="S412" s="2"/>
    </row>
    <row r="413" spans="3:20" s="12" customFormat="1" x14ac:dyDescent="0.25">
      <c r="C413" s="11"/>
      <c r="G413" s="21"/>
      <c r="K413" s="34"/>
      <c r="P413" s="2"/>
      <c r="Q413" s="283"/>
      <c r="R413" s="2"/>
      <c r="S413" s="2"/>
    </row>
    <row r="414" spans="3:20" s="12" customFormat="1" x14ac:dyDescent="0.25">
      <c r="C414" s="11"/>
      <c r="G414" s="21"/>
      <c r="K414" s="34"/>
      <c r="P414" s="2"/>
      <c r="Q414" s="283"/>
      <c r="R414" s="2"/>
      <c r="S414" s="2"/>
      <c r="T414" s="2"/>
    </row>
    <row r="415" spans="3:20" s="12" customFormat="1" x14ac:dyDescent="0.25">
      <c r="C415" s="11"/>
      <c r="G415" s="21"/>
      <c r="K415" s="34"/>
      <c r="P415" s="2"/>
      <c r="Q415" s="283"/>
      <c r="R415" s="2"/>
      <c r="S415" s="2"/>
      <c r="T415" s="2"/>
    </row>
    <row r="416" spans="3:20" s="12" customFormat="1" x14ac:dyDescent="0.25">
      <c r="C416" s="11"/>
      <c r="G416" s="21"/>
      <c r="K416" s="34"/>
      <c r="P416" s="2"/>
      <c r="Q416" s="283"/>
      <c r="R416" s="2"/>
      <c r="S416" s="2"/>
      <c r="T416" s="2"/>
    </row>
    <row r="417" spans="2:20" s="12" customFormat="1" x14ac:dyDescent="0.25">
      <c r="C417" s="11"/>
      <c r="G417" s="21"/>
      <c r="K417" s="34"/>
      <c r="P417" s="2"/>
      <c r="Q417" s="283"/>
      <c r="R417" s="2"/>
      <c r="S417" s="2"/>
      <c r="T417" s="2"/>
    </row>
    <row r="418" spans="2:20" s="12" customFormat="1" x14ac:dyDescent="0.25">
      <c r="B418" s="2"/>
      <c r="C418" s="10"/>
      <c r="E418" s="2"/>
      <c r="F418" s="2"/>
      <c r="G418" s="3"/>
      <c r="H418" s="2"/>
      <c r="I418" s="2"/>
      <c r="J418" s="2"/>
      <c r="K418" s="60"/>
      <c r="L418" s="2"/>
      <c r="M418" s="2"/>
      <c r="P418" s="2"/>
      <c r="Q418" s="283"/>
      <c r="R418" s="2"/>
      <c r="S418" s="2"/>
      <c r="T418" s="2"/>
    </row>
  </sheetData>
  <mergeCells count="1">
    <mergeCell ref="B65:L65"/>
  </mergeCells>
  <phoneticPr fontId="0" type="noConversion"/>
  <printOptions horizontalCentered="1"/>
  <pageMargins left="0.5" right="0.5" top="1" bottom="0.5" header="0" footer="0"/>
  <pageSetup scale="65" fitToHeight="0" orientation="portrait" r:id="rId1"/>
  <headerFooter alignWithMargins="0"/>
  <rowBreaks count="1" manualBreakCount="1">
    <brk id="66" min="1" max="12" man="1"/>
  </rowBreaks>
  <colBreaks count="1" manualBreakCount="1">
    <brk id="12" max="135" man="1"/>
  </colBreaks>
  <ignoredErrors>
    <ignoredError sqref="I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9"/>
  <sheetViews>
    <sheetView zoomScale="85" zoomScaleNormal="85" workbookViewId="0">
      <selection activeCell="D28" sqref="D28"/>
    </sheetView>
  </sheetViews>
  <sheetFormatPr defaultRowHeight="15" x14ac:dyDescent="0.2"/>
  <cols>
    <col min="1" max="1" width="1.5546875" customWidth="1"/>
    <col min="2" max="2" width="33.88671875" bestFit="1" customWidth="1"/>
    <col min="3" max="3" width="0.77734375" customWidth="1"/>
    <col min="4" max="4" width="11.88671875" customWidth="1"/>
    <col min="5" max="5" width="0.88671875" customWidth="1"/>
    <col min="6" max="6" width="10.77734375" customWidth="1"/>
    <col min="7" max="7" width="0.88671875" customWidth="1"/>
    <col min="8" max="8" width="11.77734375" customWidth="1"/>
    <col min="9" max="9" width="0.88671875" customWidth="1"/>
    <col min="11" max="11" width="0.88671875" customWidth="1"/>
    <col min="12" max="12" width="11.33203125" customWidth="1"/>
  </cols>
  <sheetData>
    <row r="1" spans="1:12" x14ac:dyDescent="0.2">
      <c r="L1" s="12" t="s">
        <v>187</v>
      </c>
    </row>
    <row r="2" spans="1:12" ht="18" x14ac:dyDescent="0.25">
      <c r="A2" s="35" t="s">
        <v>4</v>
      </c>
    </row>
    <row r="3" spans="1:12" ht="15.75" x14ac:dyDescent="0.25">
      <c r="A3" s="39" t="s">
        <v>339</v>
      </c>
    </row>
    <row r="4" spans="1:12" ht="15.75" x14ac:dyDescent="0.25">
      <c r="A4" s="59" t="str">
        <f>'General Fund'!B4</f>
        <v>November 2021</v>
      </c>
    </row>
    <row r="5" spans="1:12" ht="15.75" x14ac:dyDescent="0.25">
      <c r="A5" s="59"/>
    </row>
    <row r="6" spans="1:12" ht="15.75" x14ac:dyDescent="0.25">
      <c r="A6" s="59"/>
    </row>
    <row r="7" spans="1:12" x14ac:dyDescent="0.2">
      <c r="F7" s="219" t="s">
        <v>215</v>
      </c>
    </row>
    <row r="8" spans="1:12" ht="24" x14ac:dyDescent="0.2">
      <c r="B8" s="52" t="s">
        <v>3</v>
      </c>
      <c r="C8" s="52"/>
      <c r="D8" s="194" t="s">
        <v>76</v>
      </c>
      <c r="E8" s="52"/>
      <c r="F8" s="195" t="s">
        <v>77</v>
      </c>
      <c r="G8" s="53"/>
      <c r="H8" s="196" t="s">
        <v>82</v>
      </c>
      <c r="I8" s="53"/>
      <c r="J8" s="197" t="s">
        <v>81</v>
      </c>
      <c r="K8" s="55"/>
      <c r="L8" s="195" t="s">
        <v>182</v>
      </c>
    </row>
    <row r="9" spans="1:12" x14ac:dyDescent="0.2">
      <c r="F9" s="245"/>
    </row>
    <row r="10" spans="1:12" x14ac:dyDescent="0.2">
      <c r="A10" s="12"/>
      <c r="B10" s="85"/>
      <c r="C10" s="12"/>
      <c r="D10" s="78"/>
      <c r="E10" s="78"/>
      <c r="F10" s="235"/>
      <c r="G10" s="78"/>
      <c r="H10" s="78"/>
      <c r="I10" s="13"/>
      <c r="J10" s="34"/>
    </row>
    <row r="11" spans="1:12" x14ac:dyDescent="0.2">
      <c r="A11" s="12"/>
      <c r="B11" s="88" t="s">
        <v>9</v>
      </c>
      <c r="C11" s="12"/>
      <c r="D11" s="78"/>
      <c r="E11" s="78"/>
      <c r="F11" s="235"/>
      <c r="G11" s="78"/>
      <c r="H11" s="78"/>
      <c r="I11" s="13"/>
      <c r="J11" s="34"/>
    </row>
    <row r="12" spans="1:12" x14ac:dyDescent="0.2">
      <c r="A12" s="12"/>
      <c r="B12" s="85" t="s">
        <v>169</v>
      </c>
      <c r="C12" s="12"/>
      <c r="D12" s="78"/>
      <c r="E12" s="78"/>
      <c r="F12" s="235"/>
      <c r="G12" s="78"/>
      <c r="H12" s="78"/>
      <c r="I12" s="13"/>
      <c r="J12" s="34"/>
    </row>
    <row r="13" spans="1:12" x14ac:dyDescent="0.2">
      <c r="A13" s="12"/>
      <c r="B13" s="86" t="s">
        <v>183</v>
      </c>
      <c r="C13" s="12"/>
      <c r="D13" s="78">
        <v>2405785</v>
      </c>
      <c r="E13" s="78"/>
      <c r="F13" s="235"/>
      <c r="G13" s="78"/>
      <c r="H13" s="78">
        <f t="shared" ref="H13:H15" si="0">SUM(D13:F13)</f>
        <v>2405785</v>
      </c>
      <c r="I13" s="13"/>
      <c r="J13" s="34"/>
    </row>
    <row r="14" spans="1:12" x14ac:dyDescent="0.2">
      <c r="A14" s="12"/>
      <c r="B14" s="86" t="s">
        <v>184</v>
      </c>
      <c r="C14" s="12"/>
      <c r="D14" s="313">
        <v>451429</v>
      </c>
      <c r="E14" s="313"/>
      <c r="F14" s="314"/>
      <c r="G14" s="313"/>
      <c r="H14" s="313">
        <f t="shared" ref="H14" si="1">SUM(D14:F14)</f>
        <v>451429</v>
      </c>
      <c r="I14" s="376"/>
      <c r="J14" s="377"/>
    </row>
    <row r="15" spans="1:12" x14ac:dyDescent="0.2">
      <c r="A15" s="12"/>
      <c r="B15" s="86" t="s">
        <v>343</v>
      </c>
      <c r="C15" s="12"/>
      <c r="D15" s="192">
        <v>953005</v>
      </c>
      <c r="E15" s="78"/>
      <c r="F15" s="241"/>
      <c r="G15" s="78"/>
      <c r="H15" s="192">
        <f t="shared" si="0"/>
        <v>953005</v>
      </c>
      <c r="I15" s="13"/>
      <c r="J15" s="34"/>
    </row>
    <row r="16" spans="1:12" x14ac:dyDescent="0.2">
      <c r="A16" s="12"/>
      <c r="B16" s="193" t="s">
        <v>170</v>
      </c>
      <c r="C16" s="12"/>
      <c r="D16" s="206">
        <f>SUM(D13:D15)</f>
        <v>3810219</v>
      </c>
      <c r="E16" s="157"/>
      <c r="F16" s="233">
        <f>SUM(F13:F15)</f>
        <v>0</v>
      </c>
      <c r="G16" s="157"/>
      <c r="H16" s="206">
        <f>SUM(H13:H15)</f>
        <v>3810219</v>
      </c>
      <c r="I16" s="13"/>
      <c r="J16" s="34">
        <f>F16/D16</f>
        <v>0</v>
      </c>
    </row>
    <row r="17" spans="1:10" x14ac:dyDescent="0.2">
      <c r="A17" s="12"/>
      <c r="B17" s="77"/>
      <c r="C17" s="12"/>
      <c r="D17" s="78"/>
      <c r="E17" s="78"/>
      <c r="F17" s="235"/>
      <c r="G17" s="78"/>
      <c r="H17" s="78"/>
      <c r="I17" s="13"/>
      <c r="J17" s="34"/>
    </row>
    <row r="18" spans="1:10" x14ac:dyDescent="0.2">
      <c r="A18" s="12"/>
      <c r="B18" s="88" t="s">
        <v>8</v>
      </c>
      <c r="C18" s="12"/>
      <c r="D18" s="78"/>
      <c r="E18" s="78"/>
      <c r="F18" s="235"/>
      <c r="G18" s="78"/>
      <c r="H18" s="78"/>
      <c r="I18" s="13"/>
      <c r="J18" s="34"/>
    </row>
    <row r="19" spans="1:10" x14ac:dyDescent="0.2">
      <c r="A19" s="12"/>
      <c r="B19" s="111" t="s">
        <v>192</v>
      </c>
      <c r="C19" s="12"/>
      <c r="D19" s="78">
        <v>2350000</v>
      </c>
      <c r="E19" s="78"/>
      <c r="F19" s="235"/>
      <c r="G19" s="78"/>
      <c r="H19" s="78">
        <f t="shared" ref="H19:H23" si="2">SUM(D19:F19)</f>
        <v>2350000</v>
      </c>
      <c r="I19" s="13"/>
      <c r="J19" s="34"/>
    </row>
    <row r="20" spans="1:10" x14ac:dyDescent="0.2">
      <c r="A20" s="12"/>
      <c r="B20" s="111" t="s">
        <v>193</v>
      </c>
      <c r="C20" s="12"/>
      <c r="D20" s="78"/>
      <c r="E20" s="78"/>
      <c r="F20" s="235"/>
      <c r="G20" s="78"/>
      <c r="H20" s="78">
        <f t="shared" si="2"/>
        <v>0</v>
      </c>
      <c r="I20" s="13"/>
      <c r="J20" s="34"/>
    </row>
    <row r="21" spans="1:10" x14ac:dyDescent="0.2">
      <c r="A21" s="12"/>
      <c r="B21" s="111" t="s">
        <v>194</v>
      </c>
      <c r="C21" s="12"/>
      <c r="D21" s="78">
        <v>451429</v>
      </c>
      <c r="E21" s="78"/>
      <c r="F21" s="235"/>
      <c r="G21" s="78"/>
      <c r="H21" s="78">
        <f t="shared" si="2"/>
        <v>451429</v>
      </c>
      <c r="I21" s="13"/>
      <c r="J21" s="34"/>
    </row>
    <row r="22" spans="1:10" x14ac:dyDescent="0.2">
      <c r="A22" s="12"/>
      <c r="B22" s="111" t="s">
        <v>195</v>
      </c>
      <c r="C22" s="12"/>
      <c r="D22" s="78">
        <v>1136544</v>
      </c>
      <c r="E22" s="78"/>
      <c r="F22" s="235"/>
      <c r="G22" s="78"/>
      <c r="H22" s="78">
        <f t="shared" si="2"/>
        <v>1136544</v>
      </c>
      <c r="I22" s="13"/>
      <c r="J22" s="34"/>
    </row>
    <row r="23" spans="1:10" x14ac:dyDescent="0.2">
      <c r="A23" s="12"/>
      <c r="B23" s="111" t="s">
        <v>196</v>
      </c>
      <c r="C23" s="12"/>
      <c r="D23" s="78">
        <v>508800</v>
      </c>
      <c r="E23" s="78"/>
      <c r="F23" s="235"/>
      <c r="G23" s="78"/>
      <c r="H23" s="78">
        <f t="shared" si="2"/>
        <v>508800</v>
      </c>
      <c r="I23" s="13"/>
      <c r="J23" s="34"/>
    </row>
    <row r="24" spans="1:10" x14ac:dyDescent="0.2">
      <c r="A24" s="12"/>
      <c r="B24" s="77" t="s">
        <v>11</v>
      </c>
      <c r="C24" s="12"/>
      <c r="D24" s="206">
        <f>SUM(D19:D23)</f>
        <v>4446773</v>
      </c>
      <c r="E24" s="157"/>
      <c r="F24" s="233">
        <f>SUM(F19:F23)</f>
        <v>0</v>
      </c>
      <c r="G24" s="157"/>
      <c r="H24" s="206">
        <f>SUM(H19:H23)</f>
        <v>4446773</v>
      </c>
      <c r="I24" s="13"/>
      <c r="J24" s="34">
        <f>F24/D24</f>
        <v>0</v>
      </c>
    </row>
    <row r="25" spans="1:10" x14ac:dyDescent="0.2">
      <c r="F25" s="245"/>
    </row>
    <row r="26" spans="1:10" x14ac:dyDescent="0.2">
      <c r="B26" s="77" t="s">
        <v>50</v>
      </c>
      <c r="F26" s="245"/>
    </row>
    <row r="27" spans="1:10" x14ac:dyDescent="0.2">
      <c r="B27" s="77" t="s">
        <v>19</v>
      </c>
      <c r="F27" s="245"/>
    </row>
    <row r="28" spans="1:10" ht="16.5" thickBot="1" x14ac:dyDescent="0.3">
      <c r="B28" s="77" t="s">
        <v>14</v>
      </c>
      <c r="D28" s="207">
        <f>D16-D24</f>
        <v>-636554</v>
      </c>
      <c r="E28" s="39"/>
      <c r="F28" s="237">
        <f>F16-F24</f>
        <v>0</v>
      </c>
      <c r="G28" s="39"/>
      <c r="H28" s="207">
        <f>H16-H24</f>
        <v>-636554</v>
      </c>
    </row>
    <row r="29" spans="1:10" ht="15.75" thickTop="1" x14ac:dyDescent="0.2"/>
  </sheetData>
  <pageMargins left="0.7" right="0.7" top="0.75" bottom="0.75" header="0.3" footer="0.3"/>
  <pageSetup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0"/>
  <sheetViews>
    <sheetView zoomScaleNormal="100" workbookViewId="0">
      <selection activeCell="D28" sqref="D28"/>
    </sheetView>
  </sheetViews>
  <sheetFormatPr defaultRowHeight="15" x14ac:dyDescent="0.2"/>
  <cols>
    <col min="1" max="1" width="4.44140625" customWidth="1"/>
    <col min="2" max="2" width="33.88671875" bestFit="1" customWidth="1"/>
    <col min="3" max="3" width="1.6640625" bestFit="1" customWidth="1"/>
    <col min="4" max="4" width="11" customWidth="1"/>
    <col min="5" max="5" width="0.88671875" customWidth="1"/>
    <col min="6" max="6" width="9.77734375" customWidth="1"/>
    <col min="7" max="7" width="0.88671875" customWidth="1"/>
    <col min="8" max="8" width="10.33203125" customWidth="1"/>
    <col min="9" max="9" width="0.88671875" customWidth="1"/>
    <col min="11" max="11" width="0.88671875" customWidth="1"/>
    <col min="12" max="12" width="11.33203125" customWidth="1"/>
  </cols>
  <sheetData>
    <row r="1" spans="1:12" x14ac:dyDescent="0.2">
      <c r="L1" s="12" t="s">
        <v>185</v>
      </c>
    </row>
    <row r="2" spans="1:12" ht="18" x14ac:dyDescent="0.25">
      <c r="A2" s="35" t="s">
        <v>4</v>
      </c>
    </row>
    <row r="3" spans="1:12" ht="15.75" x14ac:dyDescent="0.25">
      <c r="A3" s="39" t="s">
        <v>272</v>
      </c>
    </row>
    <row r="4" spans="1:12" ht="15.75" x14ac:dyDescent="0.25">
      <c r="A4" s="59" t="str">
        <f>'General Fund'!B4</f>
        <v>November 2021</v>
      </c>
    </row>
    <row r="5" spans="1:12" ht="15.75" x14ac:dyDescent="0.25">
      <c r="A5" s="59"/>
    </row>
    <row r="6" spans="1:12" ht="15.75" x14ac:dyDescent="0.25">
      <c r="A6" s="59"/>
    </row>
    <row r="7" spans="1:12" x14ac:dyDescent="0.2">
      <c r="F7" s="219" t="s">
        <v>215</v>
      </c>
    </row>
    <row r="8" spans="1:12" ht="24" x14ac:dyDescent="0.2">
      <c r="B8" s="52" t="s">
        <v>3</v>
      </c>
      <c r="C8" s="52"/>
      <c r="D8" s="194" t="s">
        <v>76</v>
      </c>
      <c r="E8" s="52"/>
      <c r="F8" s="195" t="s">
        <v>77</v>
      </c>
      <c r="G8" s="53"/>
      <c r="H8" s="196" t="s">
        <v>82</v>
      </c>
      <c r="I8" s="53"/>
      <c r="J8" s="197" t="s">
        <v>81</v>
      </c>
      <c r="K8" s="55"/>
      <c r="L8" s="195" t="s">
        <v>182</v>
      </c>
    </row>
    <row r="9" spans="1:12" x14ac:dyDescent="0.2">
      <c r="F9" s="245"/>
    </row>
    <row r="10" spans="1:12" x14ac:dyDescent="0.2">
      <c r="A10" s="12"/>
      <c r="B10" s="85"/>
      <c r="C10" s="12"/>
      <c r="D10" s="78"/>
      <c r="E10" s="78"/>
      <c r="F10" s="235"/>
      <c r="G10" s="78"/>
      <c r="H10" s="78"/>
      <c r="I10" s="13"/>
      <c r="J10" s="34"/>
    </row>
    <row r="11" spans="1:12" x14ac:dyDescent="0.2">
      <c r="A11" s="12"/>
      <c r="B11" s="88" t="s">
        <v>9</v>
      </c>
      <c r="C11" s="12"/>
      <c r="D11" s="78"/>
      <c r="E11" s="78"/>
      <c r="F11" s="235"/>
      <c r="G11" s="78"/>
      <c r="H11" s="78"/>
      <c r="I11" s="13"/>
      <c r="J11" s="34"/>
    </row>
    <row r="12" spans="1:12" x14ac:dyDescent="0.2">
      <c r="A12" s="12"/>
      <c r="B12" s="85" t="s">
        <v>169</v>
      </c>
      <c r="C12" s="12"/>
      <c r="D12" s="78"/>
      <c r="E12" s="78"/>
      <c r="F12" s="235"/>
      <c r="G12" s="78"/>
      <c r="H12" s="78"/>
      <c r="I12" s="13"/>
      <c r="J12" s="34"/>
    </row>
    <row r="13" spans="1:12" x14ac:dyDescent="0.2">
      <c r="A13" s="12"/>
      <c r="B13" s="86" t="s">
        <v>167</v>
      </c>
      <c r="C13" s="12"/>
      <c r="D13" s="78">
        <v>0</v>
      </c>
      <c r="E13" s="78"/>
      <c r="F13" s="235"/>
      <c r="G13" s="78"/>
      <c r="H13" s="78">
        <f t="shared" ref="H13:H18" si="0">SUM(D13:F13)</f>
        <v>0</v>
      </c>
      <c r="I13" s="13"/>
      <c r="J13" s="34"/>
    </row>
    <row r="14" spans="1:12" x14ac:dyDescent="0.2">
      <c r="A14" s="12"/>
      <c r="B14" s="86" t="s">
        <v>396</v>
      </c>
      <c r="C14" s="12"/>
      <c r="D14" s="78">
        <v>242678</v>
      </c>
      <c r="E14" s="78"/>
      <c r="F14" s="235"/>
      <c r="G14" s="78"/>
      <c r="H14" s="78">
        <f t="shared" si="0"/>
        <v>242678</v>
      </c>
      <c r="I14" s="13"/>
      <c r="J14" s="34">
        <f>F14/D14</f>
        <v>0</v>
      </c>
    </row>
    <row r="15" spans="1:12" x14ac:dyDescent="0.2">
      <c r="A15" s="12"/>
      <c r="B15" s="86" t="s">
        <v>168</v>
      </c>
      <c r="C15" s="12"/>
      <c r="D15" s="313">
        <f>1121000+985000+70321</f>
        <v>2176321</v>
      </c>
      <c r="E15" s="313"/>
      <c r="F15" s="314"/>
      <c r="G15" s="313"/>
      <c r="H15" s="78">
        <f t="shared" si="0"/>
        <v>2176321</v>
      </c>
      <c r="I15" s="13"/>
      <c r="J15" s="34">
        <f>F15/D15</f>
        <v>0</v>
      </c>
      <c r="K15" s="13"/>
      <c r="L15" s="15"/>
    </row>
    <row r="16" spans="1:12" x14ac:dyDescent="0.2">
      <c r="A16" s="12"/>
      <c r="B16" s="86" t="s">
        <v>277</v>
      </c>
      <c r="C16" s="12"/>
      <c r="D16" s="313">
        <v>0</v>
      </c>
      <c r="E16" s="313"/>
      <c r="F16" s="314"/>
      <c r="G16" s="313"/>
      <c r="H16" s="78">
        <f t="shared" si="0"/>
        <v>0</v>
      </c>
      <c r="I16" s="13"/>
      <c r="J16" s="34"/>
      <c r="K16" s="13"/>
      <c r="L16" s="15"/>
    </row>
    <row r="17" spans="1:12" x14ac:dyDescent="0.2">
      <c r="A17" s="12"/>
      <c r="B17" s="86" t="s">
        <v>278</v>
      </c>
      <c r="C17" s="12"/>
      <c r="D17" s="313">
        <v>0</v>
      </c>
      <c r="E17" s="313"/>
      <c r="F17" s="314"/>
      <c r="G17" s="313"/>
      <c r="H17" s="78">
        <f t="shared" si="0"/>
        <v>0</v>
      </c>
      <c r="I17" s="13"/>
      <c r="K17" s="13"/>
      <c r="L17" s="15"/>
    </row>
    <row r="18" spans="1:12" x14ac:dyDescent="0.2">
      <c r="A18" s="12"/>
      <c r="B18" s="86" t="s">
        <v>323</v>
      </c>
      <c r="C18" s="12"/>
      <c r="D18" s="192">
        <v>0</v>
      </c>
      <c r="E18" s="78"/>
      <c r="F18" s="241"/>
      <c r="G18" s="78"/>
      <c r="H18" s="78">
        <f t="shared" si="0"/>
        <v>0</v>
      </c>
      <c r="I18" s="13"/>
      <c r="K18" s="13"/>
      <c r="L18" s="15"/>
    </row>
    <row r="19" spans="1:12" x14ac:dyDescent="0.2">
      <c r="A19" s="12"/>
      <c r="B19" s="193" t="s">
        <v>170</v>
      </c>
      <c r="C19" s="12"/>
      <c r="D19" s="206">
        <f>SUM(D13:D18)</f>
        <v>2418999</v>
      </c>
      <c r="E19" s="157"/>
      <c r="F19" s="233">
        <f>SUM(F13:F18)</f>
        <v>0</v>
      </c>
      <c r="G19" s="157"/>
      <c r="H19" s="206">
        <f>SUM(H13:H18)</f>
        <v>2418999</v>
      </c>
      <c r="I19" s="13"/>
      <c r="J19" s="34">
        <f>F19/D19</f>
        <v>0</v>
      </c>
    </row>
    <row r="20" spans="1:12" x14ac:dyDescent="0.2">
      <c r="A20" s="12"/>
      <c r="B20" s="77"/>
      <c r="C20" s="12"/>
      <c r="D20" s="78"/>
      <c r="E20" s="78"/>
      <c r="F20" s="235"/>
      <c r="G20" s="78"/>
      <c r="H20" s="78"/>
      <c r="I20" s="13"/>
      <c r="J20" s="34"/>
    </row>
    <row r="21" spans="1:12" x14ac:dyDescent="0.2">
      <c r="A21" s="12"/>
      <c r="B21" s="88" t="s">
        <v>8</v>
      </c>
      <c r="C21" s="12"/>
      <c r="D21" s="78"/>
      <c r="E21" s="78"/>
      <c r="F21" s="235"/>
      <c r="G21" s="78"/>
      <c r="H21" s="78"/>
      <c r="I21" s="13"/>
      <c r="J21" s="34"/>
    </row>
    <row r="22" spans="1:12" x14ac:dyDescent="0.2">
      <c r="A22" s="12"/>
      <c r="B22" s="88"/>
      <c r="C22" s="12"/>
      <c r="D22" s="78"/>
      <c r="E22" s="78"/>
      <c r="F22" s="235"/>
      <c r="G22" s="78"/>
      <c r="H22" s="78"/>
      <c r="I22" s="13"/>
      <c r="J22" s="34"/>
    </row>
    <row r="23" spans="1:12" x14ac:dyDescent="0.2">
      <c r="A23" s="12"/>
      <c r="B23" s="86" t="s">
        <v>217</v>
      </c>
      <c r="C23" s="12"/>
      <c r="D23" s="78">
        <f>26299942+985000+313001+24676849</f>
        <v>52274792</v>
      </c>
      <c r="E23" s="78"/>
      <c r="F23" s="314"/>
      <c r="G23" s="78"/>
      <c r="H23" s="78">
        <f>SUM(D23:F23)</f>
        <v>52274792</v>
      </c>
      <c r="I23" s="13"/>
      <c r="J23" s="34">
        <f>F23/D23</f>
        <v>0</v>
      </c>
      <c r="K23" s="13"/>
      <c r="L23" s="15"/>
    </row>
    <row r="24" spans="1:12" x14ac:dyDescent="0.2">
      <c r="A24" s="12"/>
      <c r="B24" s="77" t="s">
        <v>11</v>
      </c>
      <c r="C24" s="12"/>
      <c r="D24" s="206">
        <f>SUM(D23:D23)</f>
        <v>52274792</v>
      </c>
      <c r="E24" s="157"/>
      <c r="F24" s="233">
        <f>SUM(F23:F23)</f>
        <v>0</v>
      </c>
      <c r="G24" s="157"/>
      <c r="H24" s="206">
        <f>SUM(H23:H23)</f>
        <v>52274792</v>
      </c>
      <c r="I24" s="13"/>
      <c r="J24" s="34">
        <f>F24/D24</f>
        <v>0</v>
      </c>
    </row>
    <row r="25" spans="1:12" x14ac:dyDescent="0.2">
      <c r="F25" s="245"/>
    </row>
    <row r="26" spans="1:12" x14ac:dyDescent="0.2">
      <c r="B26" s="77" t="s">
        <v>50</v>
      </c>
      <c r="D26" s="430"/>
      <c r="F26" s="245"/>
    </row>
    <row r="27" spans="1:12" x14ac:dyDescent="0.2">
      <c r="B27" s="77" t="s">
        <v>19</v>
      </c>
      <c r="F27" s="245"/>
    </row>
    <row r="28" spans="1:12" ht="16.5" thickBot="1" x14ac:dyDescent="0.3">
      <c r="B28" s="77" t="s">
        <v>14</v>
      </c>
      <c r="C28" s="130" t="s">
        <v>249</v>
      </c>
      <c r="D28" s="207">
        <f>D19-D24</f>
        <v>-49855793</v>
      </c>
      <c r="E28" s="39"/>
      <c r="F28" s="361">
        <f>F19-F24</f>
        <v>0</v>
      </c>
      <c r="G28" s="39"/>
      <c r="H28" s="207">
        <f>H19-H24</f>
        <v>-49855793</v>
      </c>
    </row>
    <row r="29" spans="1:12" ht="15.75" thickTop="1" x14ac:dyDescent="0.2"/>
    <row r="30" spans="1:12" ht="31.5" customHeight="1" x14ac:dyDescent="0.2">
      <c r="B30" s="436" t="s">
        <v>251</v>
      </c>
      <c r="C30" s="436"/>
      <c r="D30" s="436"/>
      <c r="E30" s="436"/>
      <c r="F30" s="436"/>
      <c r="G30" s="436"/>
      <c r="H30" s="436"/>
      <c r="I30" s="436"/>
      <c r="J30" s="436"/>
      <c r="K30" s="436"/>
      <c r="L30" s="436"/>
    </row>
  </sheetData>
  <mergeCells count="1">
    <mergeCell ref="B30:L30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1"/>
  <sheetViews>
    <sheetView zoomScaleNormal="100" workbookViewId="0">
      <selection activeCell="L28" sqref="L28"/>
    </sheetView>
  </sheetViews>
  <sheetFormatPr defaultRowHeight="15" x14ac:dyDescent="0.2"/>
  <cols>
    <col min="2" max="2" width="33.88671875" bestFit="1" customWidth="1"/>
    <col min="3" max="3" width="0.88671875" customWidth="1"/>
    <col min="4" max="4" width="9.77734375" customWidth="1"/>
    <col min="5" max="5" width="1.109375" customWidth="1"/>
    <col min="6" max="6" width="10.5546875" customWidth="1"/>
    <col min="7" max="7" width="1.21875" customWidth="1"/>
    <col min="8" max="8" width="10.33203125" customWidth="1"/>
    <col min="9" max="9" width="1.21875" customWidth="1"/>
    <col min="11" max="11" width="1.33203125" customWidth="1"/>
    <col min="12" max="12" width="11.21875" customWidth="1"/>
  </cols>
  <sheetData>
    <row r="1" spans="1:12" x14ac:dyDescent="0.2">
      <c r="L1" s="12" t="s">
        <v>186</v>
      </c>
    </row>
    <row r="2" spans="1:12" ht="18" x14ac:dyDescent="0.25">
      <c r="A2" s="35" t="s">
        <v>4</v>
      </c>
    </row>
    <row r="3" spans="1:12" ht="15.75" x14ac:dyDescent="0.25">
      <c r="A3" s="39" t="s">
        <v>273</v>
      </c>
    </row>
    <row r="4" spans="1:12" ht="15.75" x14ac:dyDescent="0.25">
      <c r="A4" s="59" t="str">
        <f>'General Fund'!B4</f>
        <v>November 2021</v>
      </c>
    </row>
    <row r="5" spans="1:12" x14ac:dyDescent="0.2">
      <c r="F5" s="219" t="s">
        <v>215</v>
      </c>
    </row>
    <row r="6" spans="1:12" ht="24" x14ac:dyDescent="0.2">
      <c r="B6" s="52" t="s">
        <v>3</v>
      </c>
      <c r="C6" s="52"/>
      <c r="D6" s="194" t="s">
        <v>76</v>
      </c>
      <c r="E6" s="52"/>
      <c r="F6" s="195" t="s">
        <v>77</v>
      </c>
      <c r="G6" s="53"/>
      <c r="H6" s="196" t="s">
        <v>82</v>
      </c>
      <c r="I6" s="53"/>
      <c r="J6" s="197" t="s">
        <v>81</v>
      </c>
      <c r="K6" s="55"/>
      <c r="L6" s="195" t="s">
        <v>182</v>
      </c>
    </row>
    <row r="7" spans="1:12" x14ac:dyDescent="0.2">
      <c r="F7" s="245"/>
    </row>
    <row r="8" spans="1:12" x14ac:dyDescent="0.2">
      <c r="F8" s="245"/>
    </row>
    <row r="9" spans="1:12" x14ac:dyDescent="0.2">
      <c r="A9" s="12"/>
      <c r="B9" s="88" t="s">
        <v>9</v>
      </c>
      <c r="C9" s="12"/>
      <c r="D9" s="78"/>
      <c r="E9" s="78"/>
      <c r="F9" s="235"/>
      <c r="G9" s="78"/>
      <c r="H9" s="78"/>
      <c r="I9" s="13"/>
      <c r="J9" s="34"/>
    </row>
    <row r="10" spans="1:12" x14ac:dyDescent="0.2">
      <c r="A10" s="12"/>
      <c r="B10" s="85" t="s">
        <v>172</v>
      </c>
      <c r="C10" s="12"/>
      <c r="D10" s="78"/>
      <c r="E10" s="78"/>
      <c r="F10" s="235"/>
      <c r="G10" s="78"/>
      <c r="H10" s="78"/>
      <c r="I10" s="13"/>
      <c r="J10" s="34"/>
    </row>
    <row r="11" spans="1:12" x14ac:dyDescent="0.2">
      <c r="A11" s="12"/>
      <c r="B11" s="111" t="s">
        <v>173</v>
      </c>
      <c r="C11" s="12"/>
      <c r="D11" s="78">
        <v>5861380</v>
      </c>
      <c r="E11" s="78"/>
      <c r="F11" s="235"/>
      <c r="G11" s="78"/>
      <c r="H11" s="78">
        <f>SUM(D11:F11)</f>
        <v>5861380</v>
      </c>
      <c r="I11" s="13"/>
      <c r="J11" s="34">
        <f>F11/D11</f>
        <v>0</v>
      </c>
      <c r="L11" s="15"/>
    </row>
    <row r="12" spans="1:12" x14ac:dyDescent="0.2">
      <c r="A12" s="12"/>
      <c r="B12" s="111" t="s">
        <v>174</v>
      </c>
      <c r="C12" s="12"/>
      <c r="D12" s="313">
        <v>32000</v>
      </c>
      <c r="E12" s="313"/>
      <c r="F12" s="314"/>
      <c r="G12" s="313"/>
      <c r="H12" s="313">
        <f t="shared" ref="H12" si="0">SUM(D12:F12)</f>
        <v>32000</v>
      </c>
      <c r="I12" s="13"/>
      <c r="J12" s="34"/>
    </row>
    <row r="13" spans="1:12" x14ac:dyDescent="0.2">
      <c r="A13" s="12"/>
      <c r="B13" s="111" t="s">
        <v>176</v>
      </c>
      <c r="C13" s="12"/>
      <c r="D13" s="313">
        <v>5800490</v>
      </c>
      <c r="E13" s="313"/>
      <c r="F13" s="314">
        <v>117849</v>
      </c>
      <c r="G13" s="313"/>
      <c r="H13" s="313">
        <f t="shared" ref="H13" si="1">SUM(D13:F13)</f>
        <v>5918339</v>
      </c>
      <c r="I13" s="13"/>
      <c r="J13" s="34"/>
      <c r="L13" s="185" t="s">
        <v>321</v>
      </c>
    </row>
    <row r="14" spans="1:12" x14ac:dyDescent="0.2">
      <c r="A14" s="12"/>
      <c r="B14" s="111" t="s">
        <v>324</v>
      </c>
      <c r="C14" s="12"/>
      <c r="D14" s="192">
        <v>0</v>
      </c>
      <c r="E14" s="78"/>
      <c r="F14" s="241"/>
      <c r="G14" s="78"/>
      <c r="H14" s="192">
        <f t="shared" ref="H14" si="2">SUM(D14:F14)</f>
        <v>0</v>
      </c>
      <c r="I14" s="13"/>
      <c r="J14" s="34"/>
      <c r="L14" s="15"/>
    </row>
    <row r="15" spans="1:12" x14ac:dyDescent="0.2">
      <c r="A15" s="12"/>
      <c r="B15" s="77" t="s">
        <v>10</v>
      </c>
      <c r="C15" s="12"/>
      <c r="D15" s="206">
        <f>SUM(D11:D14)</f>
        <v>11693870</v>
      </c>
      <c r="E15" s="157"/>
      <c r="F15" s="233">
        <f>SUM(F11:F14)</f>
        <v>117849</v>
      </c>
      <c r="G15" s="157"/>
      <c r="H15" s="206">
        <f>SUM(H11:H14)</f>
        <v>11811719</v>
      </c>
      <c r="I15" s="13"/>
      <c r="J15" s="34">
        <f>F15/D15</f>
        <v>1.0077844203843552E-2</v>
      </c>
    </row>
    <row r="16" spans="1:12" x14ac:dyDescent="0.2">
      <c r="A16" s="12"/>
      <c r="B16" s="85" t="s">
        <v>171</v>
      </c>
      <c r="C16" s="12"/>
      <c r="D16" s="78"/>
      <c r="E16" s="78"/>
      <c r="F16" s="235"/>
      <c r="G16" s="78"/>
      <c r="H16" s="78"/>
      <c r="I16" s="13"/>
      <c r="J16" s="34"/>
      <c r="L16" s="12"/>
    </row>
    <row r="17" spans="1:12" x14ac:dyDescent="0.2">
      <c r="A17" s="12"/>
      <c r="B17" s="86" t="s">
        <v>175</v>
      </c>
      <c r="C17" s="12"/>
      <c r="D17" s="192">
        <v>400000</v>
      </c>
      <c r="E17" s="78"/>
      <c r="F17" s="235"/>
      <c r="G17" s="78"/>
      <c r="H17" s="192">
        <f>SUM(D17:F17)</f>
        <v>400000</v>
      </c>
      <c r="I17" s="13"/>
      <c r="J17" s="34"/>
      <c r="L17" s="185"/>
    </row>
    <row r="18" spans="1:12" x14ac:dyDescent="0.2">
      <c r="A18" s="12"/>
      <c r="B18" s="193" t="s">
        <v>170</v>
      </c>
      <c r="C18" s="12"/>
      <c r="D18" s="206">
        <f>SUM(D17:D17)</f>
        <v>400000</v>
      </c>
      <c r="E18" s="157"/>
      <c r="F18" s="233">
        <f>SUM(F17:F17)</f>
        <v>0</v>
      </c>
      <c r="G18" s="157"/>
      <c r="H18" s="206">
        <f>SUM(H17)</f>
        <v>400000</v>
      </c>
      <c r="I18" s="13"/>
      <c r="J18" s="34">
        <f>F18/D18</f>
        <v>0</v>
      </c>
      <c r="L18" s="12"/>
    </row>
    <row r="19" spans="1:12" x14ac:dyDescent="0.2">
      <c r="A19" s="12"/>
      <c r="B19" s="193"/>
      <c r="C19" s="12"/>
      <c r="D19" s="78"/>
      <c r="E19" s="78"/>
      <c r="F19" s="235"/>
      <c r="G19" s="78"/>
      <c r="H19" s="78"/>
      <c r="I19" s="13"/>
      <c r="J19" s="34"/>
      <c r="L19" s="12"/>
    </row>
    <row r="20" spans="1:12" x14ac:dyDescent="0.2">
      <c r="A20" s="12"/>
      <c r="B20" s="77" t="s">
        <v>178</v>
      </c>
      <c r="C20" s="12"/>
      <c r="D20" s="211">
        <f>D15+D18</f>
        <v>12093870</v>
      </c>
      <c r="E20" s="157"/>
      <c r="F20" s="242">
        <f>F15+F18</f>
        <v>117849</v>
      </c>
      <c r="G20" s="157"/>
      <c r="H20" s="211">
        <f>H15+H18</f>
        <v>12211719</v>
      </c>
      <c r="I20" s="13"/>
      <c r="J20" s="34">
        <f>F20/D20</f>
        <v>9.7445234651935241E-3</v>
      </c>
      <c r="L20" s="273">
        <f>12093870-H20</f>
        <v>-117849</v>
      </c>
    </row>
    <row r="21" spans="1:12" x14ac:dyDescent="0.2">
      <c r="A21" s="12"/>
      <c r="B21" s="88" t="s">
        <v>8</v>
      </c>
      <c r="C21" s="12"/>
      <c r="D21" s="78"/>
      <c r="E21" s="78"/>
      <c r="F21" s="235"/>
      <c r="G21" s="78"/>
      <c r="H21" s="78"/>
      <c r="I21" s="13"/>
      <c r="J21" s="34"/>
      <c r="L21" s="12"/>
    </row>
    <row r="22" spans="1:12" x14ac:dyDescent="0.2">
      <c r="A22" s="12">
        <v>7111</v>
      </c>
      <c r="B22" s="111" t="s">
        <v>179</v>
      </c>
      <c r="C22" s="12"/>
      <c r="D22" s="78">
        <v>6993380</v>
      </c>
      <c r="E22" s="78"/>
      <c r="F22" s="235"/>
      <c r="G22" s="78"/>
      <c r="H22" s="78">
        <f>SUM(D22:F22)</f>
        <v>6993380</v>
      </c>
      <c r="I22" s="13"/>
      <c r="J22" s="34">
        <f>F22/D22</f>
        <v>0</v>
      </c>
      <c r="L22" s="15"/>
    </row>
    <row r="23" spans="1:12" x14ac:dyDescent="0.2">
      <c r="A23" s="12">
        <v>7531</v>
      </c>
      <c r="B23" s="111" t="s">
        <v>180</v>
      </c>
      <c r="C23" s="12"/>
      <c r="D23" s="78">
        <v>400000</v>
      </c>
      <c r="E23" s="78"/>
      <c r="F23" s="235"/>
      <c r="G23" s="78"/>
      <c r="H23" s="78">
        <f t="shared" ref="H23:H24" si="3">SUM(D23:F23)</f>
        <v>400000</v>
      </c>
      <c r="I23" s="13"/>
      <c r="J23" s="34"/>
      <c r="L23" s="185"/>
    </row>
    <row r="24" spans="1:12" x14ac:dyDescent="0.2">
      <c r="A24" s="12">
        <v>7991</v>
      </c>
      <c r="B24" s="111" t="s">
        <v>181</v>
      </c>
      <c r="C24" s="12"/>
      <c r="D24" s="192">
        <v>5800490</v>
      </c>
      <c r="E24" s="78"/>
      <c r="F24" s="241">
        <v>117849</v>
      </c>
      <c r="G24" s="78"/>
      <c r="H24" s="192">
        <f t="shared" si="3"/>
        <v>5918339</v>
      </c>
      <c r="I24" s="13"/>
      <c r="J24" s="34"/>
      <c r="L24" s="185" t="s">
        <v>321</v>
      </c>
    </row>
    <row r="25" spans="1:12" x14ac:dyDescent="0.2">
      <c r="A25" s="12"/>
      <c r="B25" s="77" t="s">
        <v>11</v>
      </c>
      <c r="C25" s="12"/>
      <c r="D25" s="206">
        <f>SUM(D22:D24)</f>
        <v>13193870</v>
      </c>
      <c r="E25" s="157"/>
      <c r="F25" s="233">
        <f>SUM(F22:F24)</f>
        <v>117849</v>
      </c>
      <c r="G25" s="157"/>
      <c r="H25" s="206">
        <f>SUM(H22:H24)</f>
        <v>13311719</v>
      </c>
      <c r="I25" s="13"/>
      <c r="J25" s="34">
        <f>F25/D25</f>
        <v>8.9321025597493379E-3</v>
      </c>
      <c r="L25" s="12"/>
    </row>
    <row r="26" spans="1:12" x14ac:dyDescent="0.2">
      <c r="A26" s="12"/>
      <c r="B26" s="88"/>
      <c r="C26" s="12"/>
      <c r="D26" s="78"/>
      <c r="E26" s="78"/>
      <c r="F26" s="235"/>
      <c r="G26" s="78"/>
      <c r="H26" s="78"/>
      <c r="I26" s="13"/>
      <c r="J26" s="34"/>
      <c r="L26" s="12"/>
    </row>
    <row r="27" spans="1:12" x14ac:dyDescent="0.2">
      <c r="A27" s="12"/>
      <c r="B27" s="77" t="s">
        <v>50</v>
      </c>
      <c r="C27" s="12"/>
      <c r="D27" s="78"/>
      <c r="E27" s="78"/>
      <c r="F27" s="235"/>
      <c r="G27" s="78"/>
      <c r="H27" s="78"/>
      <c r="I27" s="13"/>
      <c r="J27" s="34"/>
      <c r="L27" s="12"/>
    </row>
    <row r="28" spans="1:12" x14ac:dyDescent="0.2">
      <c r="A28" s="12"/>
      <c r="B28" s="77" t="s">
        <v>19</v>
      </c>
      <c r="C28" s="12"/>
      <c r="D28" s="78"/>
      <c r="E28" s="78"/>
      <c r="F28" s="235"/>
      <c r="G28" s="78"/>
      <c r="H28" s="78"/>
      <c r="I28" s="13"/>
      <c r="J28" s="34"/>
    </row>
    <row r="29" spans="1:12" ht="15.75" thickBot="1" x14ac:dyDescent="0.25">
      <c r="A29" s="12"/>
      <c r="B29" s="77" t="s">
        <v>14</v>
      </c>
      <c r="C29" s="12" t="s">
        <v>249</v>
      </c>
      <c r="D29" s="207">
        <f>D20-D25</f>
        <v>-1100000</v>
      </c>
      <c r="E29" s="157"/>
      <c r="F29" s="237">
        <f>F20-F25</f>
        <v>0</v>
      </c>
      <c r="G29" s="157"/>
      <c r="H29" s="207">
        <f>H20-H25</f>
        <v>-1100000</v>
      </c>
      <c r="I29" s="13"/>
      <c r="J29" s="34"/>
    </row>
    <row r="30" spans="1:12" ht="15.75" thickTop="1" x14ac:dyDescent="0.2">
      <c r="A30" s="12"/>
      <c r="B30" s="88"/>
      <c r="C30" s="12"/>
      <c r="D30" s="78"/>
      <c r="E30" s="78"/>
      <c r="F30" s="78"/>
      <c r="G30" s="78"/>
      <c r="H30" s="78"/>
      <c r="I30" s="13"/>
      <c r="J30" s="34"/>
    </row>
    <row r="31" spans="1:12" ht="35.25" customHeight="1" x14ac:dyDescent="0.2">
      <c r="B31" s="436" t="s">
        <v>250</v>
      </c>
      <c r="C31" s="436"/>
      <c r="D31" s="436"/>
      <c r="E31" s="436"/>
      <c r="F31" s="436"/>
      <c r="G31" s="436"/>
      <c r="H31" s="436"/>
      <c r="I31" s="436"/>
      <c r="J31" s="436"/>
      <c r="K31" s="436"/>
      <c r="L31" s="436"/>
    </row>
  </sheetData>
  <mergeCells count="1">
    <mergeCell ref="B31:L31"/>
  </mergeCells>
  <pageMargins left="0.7" right="0.7" top="0.75" bottom="0.75" header="0.3" footer="0.3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95B0D19C2F2E49A40159A939A9155A" ma:contentTypeVersion="12" ma:contentTypeDescription="Create a new document." ma:contentTypeScope="" ma:versionID="c1ec18c291a9cc256aaff386d6c14e15">
  <xsd:schema xmlns:xsd="http://www.w3.org/2001/XMLSchema" xmlns:xs="http://www.w3.org/2001/XMLSchema" xmlns:p="http://schemas.microsoft.com/office/2006/metadata/properties" xmlns:ns3="597e1e42-29f1-4bb9-a65f-b3b13c8c323d" xmlns:ns4="594dbc4c-bfde-4af6-b635-f4b405da6f34" targetNamespace="http://schemas.microsoft.com/office/2006/metadata/properties" ma:root="true" ma:fieldsID="017b20d9a404a9a07a31158bd2b82f24" ns3:_="" ns4:_="">
    <xsd:import namespace="597e1e42-29f1-4bb9-a65f-b3b13c8c323d"/>
    <xsd:import namespace="594dbc4c-bfde-4af6-b635-f4b405da6f3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e1e42-29f1-4bb9-a65f-b3b13c8c32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dbc4c-bfde-4af6-b635-f4b405da6f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19A5FE-24BF-464C-BBAE-8B5CD878C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7e1e42-29f1-4bb9-a65f-b3b13c8c323d"/>
    <ds:schemaRef ds:uri="594dbc4c-bfde-4af6-b635-f4b405da6f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E2683B-E406-4769-BA3B-B44816A2F0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521C52-6E08-413C-A2A3-46F47429472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Sheet1</vt:lpstr>
      <vt:lpstr>General Fund</vt:lpstr>
      <vt:lpstr>Fund Balance Recap</vt:lpstr>
      <vt:lpstr>Special Revenue Funds</vt:lpstr>
      <vt:lpstr>Debt Service Fund</vt:lpstr>
      <vt:lpstr>Capital Funds</vt:lpstr>
      <vt:lpstr>700-799</vt:lpstr>
      <vt:lpstr>'Fund Balance Recap'!Print_Area</vt:lpstr>
      <vt:lpstr>'General Fund'!Print_Area</vt:lpstr>
      <vt:lpstr>Sheet1!Print_Area</vt:lpstr>
      <vt:lpstr>'Special Revenue Funds'!Print_Area</vt:lpstr>
    </vt:vector>
  </TitlesOfParts>
  <Company>Harris County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Nichols</dc:creator>
  <cp:lastModifiedBy>Jessica Bermea</cp:lastModifiedBy>
  <cp:lastPrinted>2021-11-16T21:50:35Z</cp:lastPrinted>
  <dcterms:created xsi:type="dcterms:W3CDTF">2002-05-08T23:43:39Z</dcterms:created>
  <dcterms:modified xsi:type="dcterms:W3CDTF">2021-11-17T17:03:49Z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0x0101003495B0D19C2F2E49A40159A939A9155A</vt:lpwstr>
  </property>
</Properties>
</file>